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Gentzkow\Dropbox\2025 Meetings\October 7, 2025\"/>
    </mc:Choice>
  </mc:AlternateContent>
  <xr:revisionPtr revIDLastSave="0" documentId="8_{064F1E8D-7CB6-4343-AEA4-02C189FA22B8}" xr6:coauthVersionLast="47" xr6:coauthVersionMax="47" xr10:uidLastSave="{00000000-0000-0000-0000-000000000000}"/>
  <bookViews>
    <workbookView xWindow="-108" yWindow="-108" windowWidth="30936" windowHeight="16776" xr2:uid="{93F26FFD-D762-4D53-9393-497069233B93}"/>
  </bookViews>
  <sheets>
    <sheet name="2026 Preliminary" sheetId="4" r:id="rId1"/>
    <sheet name="2026 Final" sheetId="3" r:id="rId2"/>
    <sheet name="Preliminary Budget" sheetId="1" r:id="rId3"/>
    <sheet name="Final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AA30" i="4"/>
  <c r="G30" i="4"/>
  <c r="J30" i="4"/>
  <c r="K30" i="4"/>
  <c r="W29" i="3" l="1"/>
  <c r="V29" i="3"/>
  <c r="T29" i="3"/>
  <c r="S29" i="3"/>
  <c r="R29" i="3"/>
  <c r="W23" i="3"/>
  <c r="V23" i="3"/>
  <c r="U23" i="3"/>
  <c r="T23" i="3"/>
  <c r="S23" i="3"/>
  <c r="R23" i="3"/>
  <c r="Q23" i="3"/>
  <c r="O23" i="3"/>
  <c r="N23" i="3"/>
  <c r="M23" i="3"/>
  <c r="I23" i="3"/>
  <c r="H23" i="3"/>
  <c r="G23" i="3"/>
  <c r="F23" i="3"/>
  <c r="D23" i="3"/>
  <c r="C23" i="3"/>
  <c r="B23" i="3"/>
  <c r="AA22" i="3"/>
  <c r="AA23" i="3" s="1"/>
  <c r="Z22" i="3"/>
  <c r="Z23" i="3" s="1"/>
  <c r="W22" i="3"/>
  <c r="V22" i="3"/>
  <c r="S22" i="3"/>
  <c r="R22" i="3"/>
  <c r="Q22" i="3"/>
  <c r="O22" i="3"/>
  <c r="N22" i="3"/>
  <c r="M22" i="3"/>
  <c r="L22" i="3"/>
  <c r="L23" i="3" s="1"/>
  <c r="K22" i="3"/>
  <c r="K23" i="3" s="1"/>
  <c r="J22" i="3"/>
  <c r="J23" i="3" s="1"/>
  <c r="I22" i="3"/>
  <c r="H22" i="3"/>
  <c r="G22" i="3"/>
  <c r="F22" i="3"/>
  <c r="E22" i="3"/>
  <c r="E23" i="3" s="1"/>
  <c r="D22" i="3"/>
  <c r="C22" i="3"/>
  <c r="B22" i="3"/>
  <c r="AA14" i="3"/>
  <c r="Z14" i="3"/>
  <c r="W14" i="3"/>
  <c r="V14" i="3"/>
  <c r="M14" i="3"/>
  <c r="M25" i="3" s="1"/>
  <c r="M29" i="3" s="1"/>
  <c r="M30" i="3" s="1"/>
  <c r="L14" i="3"/>
  <c r="K14" i="3"/>
  <c r="J14" i="3"/>
  <c r="I14" i="3"/>
  <c r="I25" i="3" s="1"/>
  <c r="I29" i="3" s="1"/>
  <c r="I30" i="3" s="1"/>
  <c r="AF11" i="3"/>
  <c r="AG11" i="3" s="1"/>
  <c r="AE11" i="3"/>
  <c r="AA11" i="3"/>
  <c r="Z11" i="3"/>
  <c r="W11" i="3"/>
  <c r="V11" i="3"/>
  <c r="U11" i="3"/>
  <c r="U14" i="3" s="1"/>
  <c r="U25" i="3" s="1"/>
  <c r="U29" i="3" s="1"/>
  <c r="T11" i="3"/>
  <c r="T14" i="3" s="1"/>
  <c r="S11" i="3"/>
  <c r="S14" i="3" s="1"/>
  <c r="R11" i="3"/>
  <c r="R14" i="3" s="1"/>
  <c r="Q11" i="3"/>
  <c r="Q14" i="3" s="1"/>
  <c r="Q25" i="3" s="1"/>
  <c r="Q29" i="3" s="1"/>
  <c r="O11" i="3"/>
  <c r="O14" i="3" s="1"/>
  <c r="O25" i="3" s="1"/>
  <c r="O29" i="3" s="1"/>
  <c r="O30" i="3" s="1"/>
  <c r="N11" i="3"/>
  <c r="N14" i="3" s="1"/>
  <c r="N25" i="3" s="1"/>
  <c r="N29" i="3" s="1"/>
  <c r="N30" i="3" s="1"/>
  <c r="M11" i="3"/>
  <c r="L11" i="3"/>
  <c r="K11" i="3"/>
  <c r="J11" i="3"/>
  <c r="I11" i="3"/>
  <c r="H11" i="3"/>
  <c r="H14" i="3" s="1"/>
  <c r="H25" i="3" s="1"/>
  <c r="H29" i="3" s="1"/>
  <c r="H30" i="3" s="1"/>
  <c r="G11" i="3"/>
  <c r="G14" i="3" s="1"/>
  <c r="G25" i="3" s="1"/>
  <c r="G29" i="3" s="1"/>
  <c r="G30" i="3" s="1"/>
  <c r="F11" i="3"/>
  <c r="F14" i="3" s="1"/>
  <c r="F25" i="3" s="1"/>
  <c r="F29" i="3" s="1"/>
  <c r="F30" i="3" s="1"/>
  <c r="E11" i="3"/>
  <c r="E14" i="3" s="1"/>
  <c r="D11" i="3"/>
  <c r="D14" i="3" s="1"/>
  <c r="D25" i="3" s="1"/>
  <c r="D29" i="3" s="1"/>
  <c r="D30" i="3" s="1"/>
  <c r="C11" i="3"/>
  <c r="C14" i="3" s="1"/>
  <c r="C25" i="3" s="1"/>
  <c r="B11" i="3"/>
  <c r="B14" i="3" s="1"/>
  <c r="B25" i="3" s="1"/>
  <c r="AF7" i="3"/>
  <c r="AE7" i="3"/>
  <c r="AF5" i="3"/>
  <c r="AE5" i="3"/>
  <c r="AG5" i="3" s="1"/>
  <c r="AF4" i="3"/>
  <c r="AF6" i="3" s="1"/>
  <c r="AE4" i="3"/>
  <c r="AE6" i="3" s="1"/>
  <c r="P2" i="3"/>
  <c r="W29" i="4"/>
  <c r="V29" i="4"/>
  <c r="T29" i="4"/>
  <c r="S29" i="4"/>
  <c r="R29" i="4"/>
  <c r="AA23" i="4"/>
  <c r="W23" i="4"/>
  <c r="V23" i="4"/>
  <c r="U23" i="4"/>
  <c r="T23" i="4"/>
  <c r="O23" i="4"/>
  <c r="N23" i="4"/>
  <c r="L23" i="4"/>
  <c r="K23" i="4"/>
  <c r="J23" i="4"/>
  <c r="I23" i="4"/>
  <c r="B23" i="4"/>
  <c r="AA22" i="4"/>
  <c r="Z22" i="4"/>
  <c r="Z23" i="4" s="1"/>
  <c r="W22" i="4"/>
  <c r="V22" i="4"/>
  <c r="S22" i="4"/>
  <c r="S23" i="4" s="1"/>
  <c r="R22" i="4"/>
  <c r="R23" i="4" s="1"/>
  <c r="Q22" i="4"/>
  <c r="Q23" i="4" s="1"/>
  <c r="O22" i="4"/>
  <c r="N22" i="4"/>
  <c r="M22" i="4"/>
  <c r="M23" i="4" s="1"/>
  <c r="L22" i="4"/>
  <c r="K22" i="4"/>
  <c r="J22" i="4"/>
  <c r="I22" i="4"/>
  <c r="H22" i="4"/>
  <c r="H23" i="4" s="1"/>
  <c r="G22" i="4"/>
  <c r="G23" i="4" s="1"/>
  <c r="F22" i="4"/>
  <c r="F23" i="4" s="1"/>
  <c r="E22" i="4"/>
  <c r="E23" i="4" s="1"/>
  <c r="D22" i="4"/>
  <c r="D23" i="4" s="1"/>
  <c r="C22" i="4"/>
  <c r="C23" i="4" s="1"/>
  <c r="T14" i="4"/>
  <c r="S14" i="4"/>
  <c r="R14" i="4"/>
  <c r="G14" i="4"/>
  <c r="F14" i="4"/>
  <c r="E14" i="4"/>
  <c r="AF11" i="4"/>
  <c r="AE11" i="4"/>
  <c r="AG11" i="4" s="1"/>
  <c r="AA11" i="4"/>
  <c r="AA14" i="4" s="1"/>
  <c r="AA25" i="4" s="1"/>
  <c r="AA29" i="4" s="1"/>
  <c r="Z11" i="4"/>
  <c r="Z14" i="4" s="1"/>
  <c r="W11" i="4"/>
  <c r="W14" i="4" s="1"/>
  <c r="V11" i="4"/>
  <c r="V14" i="4" s="1"/>
  <c r="U11" i="4"/>
  <c r="U14" i="4" s="1"/>
  <c r="U25" i="4" s="1"/>
  <c r="U29" i="4" s="1"/>
  <c r="T11" i="4"/>
  <c r="S11" i="4"/>
  <c r="R11" i="4"/>
  <c r="Q11" i="4"/>
  <c r="Q14" i="4" s="1"/>
  <c r="O11" i="4"/>
  <c r="O14" i="4" s="1"/>
  <c r="O25" i="4" s="1"/>
  <c r="O29" i="4" s="1"/>
  <c r="O30" i="4" s="1"/>
  <c r="N11" i="4"/>
  <c r="N14" i="4" s="1"/>
  <c r="N25" i="4" s="1"/>
  <c r="N29" i="4" s="1"/>
  <c r="N30" i="4" s="1"/>
  <c r="M11" i="4"/>
  <c r="M14" i="4" s="1"/>
  <c r="L11" i="4"/>
  <c r="L14" i="4" s="1"/>
  <c r="L25" i="4" s="1"/>
  <c r="L29" i="4" s="1"/>
  <c r="L30" i="4" s="1"/>
  <c r="K11" i="4"/>
  <c r="K14" i="4" s="1"/>
  <c r="K25" i="4" s="1"/>
  <c r="K29" i="4" s="1"/>
  <c r="J11" i="4"/>
  <c r="J14" i="4" s="1"/>
  <c r="J25" i="4" s="1"/>
  <c r="J29" i="4" s="1"/>
  <c r="I11" i="4"/>
  <c r="I14" i="4" s="1"/>
  <c r="I25" i="4" s="1"/>
  <c r="I29" i="4" s="1"/>
  <c r="I30" i="4" s="1"/>
  <c r="H11" i="4"/>
  <c r="H14" i="4" s="1"/>
  <c r="G11" i="4"/>
  <c r="F11" i="4"/>
  <c r="E11" i="4"/>
  <c r="D11" i="4"/>
  <c r="D14" i="4" s="1"/>
  <c r="C11" i="4"/>
  <c r="C14" i="4" s="1"/>
  <c r="B11" i="4"/>
  <c r="B14" i="4" s="1"/>
  <c r="AF7" i="4"/>
  <c r="AE7" i="4"/>
  <c r="AF5" i="4"/>
  <c r="AE5" i="4"/>
  <c r="AF4" i="4"/>
  <c r="AE4" i="4"/>
  <c r="P2" i="4"/>
  <c r="H23" i="1"/>
  <c r="H22" i="1"/>
  <c r="AA30" i="1"/>
  <c r="Q25" i="4" l="1"/>
  <c r="Q29" i="4" s="1"/>
  <c r="AG4" i="4"/>
  <c r="H25" i="4"/>
  <c r="H29" i="4" s="1"/>
  <c r="H30" i="4" s="1"/>
  <c r="E25" i="4"/>
  <c r="E29" i="4" s="1"/>
  <c r="E30" i="4" s="1"/>
  <c r="C25" i="4"/>
  <c r="C29" i="4" s="1"/>
  <c r="C30" i="4" s="1"/>
  <c r="AE8" i="4"/>
  <c r="AE9" i="4" s="1"/>
  <c r="Z25" i="4"/>
  <c r="Z29" i="4" s="1"/>
  <c r="Z30" i="4" s="1"/>
  <c r="AG7" i="4"/>
  <c r="B25" i="4"/>
  <c r="B29" i="4" s="1"/>
  <c r="B30" i="4" s="1"/>
  <c r="AF6" i="4"/>
  <c r="AE6" i="4"/>
  <c r="AE8" i="3"/>
  <c r="AF8" i="3"/>
  <c r="AE9" i="3"/>
  <c r="B29" i="3"/>
  <c r="B30" i="3" s="1"/>
  <c r="J25" i="3"/>
  <c r="J29" i="3" s="1"/>
  <c r="J30" i="3" s="1"/>
  <c r="Z25" i="3"/>
  <c r="Z29" i="3" s="1"/>
  <c r="Z30" i="3" s="1"/>
  <c r="AA25" i="3"/>
  <c r="AA29" i="3" s="1"/>
  <c r="AA30" i="3" s="1"/>
  <c r="AF9" i="3"/>
  <c r="C29" i="3"/>
  <c r="C30" i="3" s="1"/>
  <c r="E25" i="3"/>
  <c r="E29" i="3" s="1"/>
  <c r="E30" i="3" s="1"/>
  <c r="K25" i="3"/>
  <c r="K29" i="3" s="1"/>
  <c r="K30" i="3" s="1"/>
  <c r="L25" i="3"/>
  <c r="L29" i="3" s="1"/>
  <c r="L30" i="3" s="1"/>
  <c r="AG7" i="3"/>
  <c r="AG4" i="3"/>
  <c r="AG6" i="3" s="1"/>
  <c r="M25" i="4"/>
  <c r="M29" i="4" s="1"/>
  <c r="M30" i="4" s="1"/>
  <c r="F25" i="4"/>
  <c r="F29" i="4" s="1"/>
  <c r="F30" i="4" s="1"/>
  <c r="G25" i="4"/>
  <c r="G29" i="4" s="1"/>
  <c r="AF8" i="4"/>
  <c r="AF9" i="4" s="1"/>
  <c r="D25" i="4"/>
  <c r="D29" i="4" s="1"/>
  <c r="D30" i="4" s="1"/>
  <c r="AG5" i="4"/>
  <c r="B22" i="1"/>
  <c r="B23" i="1" s="1"/>
  <c r="M29" i="2"/>
  <c r="M30" i="2" s="1"/>
  <c r="N29" i="2"/>
  <c r="N30" i="2" s="1"/>
  <c r="B30" i="2"/>
  <c r="W29" i="2"/>
  <c r="V29" i="2"/>
  <c r="T29" i="2"/>
  <c r="S29" i="2"/>
  <c r="R29" i="2"/>
  <c r="B29" i="2"/>
  <c r="U23" i="2"/>
  <c r="T23" i="2"/>
  <c r="B23" i="2"/>
  <c r="AA22" i="2"/>
  <c r="AA23" i="2" s="1"/>
  <c r="Z22" i="2"/>
  <c r="Z23" i="2" s="1"/>
  <c r="W22" i="2"/>
  <c r="W23" i="2" s="1"/>
  <c r="V22" i="2"/>
  <c r="V23" i="2" s="1"/>
  <c r="S22" i="2"/>
  <c r="S23" i="2" s="1"/>
  <c r="R22" i="2"/>
  <c r="R23" i="2" s="1"/>
  <c r="Q22" i="2"/>
  <c r="Q23" i="2" s="1"/>
  <c r="O22" i="2"/>
  <c r="O23" i="2" s="1"/>
  <c r="N22" i="2"/>
  <c r="N23" i="2" s="1"/>
  <c r="M22" i="2"/>
  <c r="M23" i="2" s="1"/>
  <c r="L22" i="2"/>
  <c r="L23" i="2" s="1"/>
  <c r="K22" i="2"/>
  <c r="K23" i="2" s="1"/>
  <c r="J22" i="2"/>
  <c r="J23" i="2" s="1"/>
  <c r="I22" i="2"/>
  <c r="I23" i="2" s="1"/>
  <c r="G22" i="2"/>
  <c r="G23" i="2" s="1"/>
  <c r="F22" i="2"/>
  <c r="F23" i="2" s="1"/>
  <c r="E22" i="2"/>
  <c r="E23" i="2" s="1"/>
  <c r="D22" i="2"/>
  <c r="D23" i="2" s="1"/>
  <c r="C22" i="2"/>
  <c r="C23" i="2" s="1"/>
  <c r="AA14" i="2"/>
  <c r="V14" i="2"/>
  <c r="U14" i="2"/>
  <c r="U25" i="2" s="1"/>
  <c r="U29" i="2" s="1"/>
  <c r="T14" i="2"/>
  <c r="AF11" i="2"/>
  <c r="AE11" i="2"/>
  <c r="AG11" i="2" s="1"/>
  <c r="AA11" i="2"/>
  <c r="Z11" i="2"/>
  <c r="Z14" i="2" s="1"/>
  <c r="W11" i="2"/>
  <c r="W14" i="2" s="1"/>
  <c r="V11" i="2"/>
  <c r="U11" i="2"/>
  <c r="T11" i="2"/>
  <c r="S11" i="2"/>
  <c r="S14" i="2" s="1"/>
  <c r="R11" i="2"/>
  <c r="R14" i="2" s="1"/>
  <c r="Q11" i="2"/>
  <c r="Q14" i="2" s="1"/>
  <c r="O11" i="2"/>
  <c r="O14" i="2" s="1"/>
  <c r="N11" i="2"/>
  <c r="N14" i="2" s="1"/>
  <c r="N25" i="2" s="1"/>
  <c r="M11" i="2"/>
  <c r="M14" i="2" s="1"/>
  <c r="M25" i="2" s="1"/>
  <c r="L11" i="2"/>
  <c r="L14" i="2" s="1"/>
  <c r="L25" i="2" s="1"/>
  <c r="L29" i="2" s="1"/>
  <c r="K11" i="2"/>
  <c r="K14" i="2" s="1"/>
  <c r="K25" i="2" s="1"/>
  <c r="K29" i="2" s="1"/>
  <c r="K30" i="2" s="1"/>
  <c r="J11" i="2"/>
  <c r="J14" i="2" s="1"/>
  <c r="J25" i="2" s="1"/>
  <c r="J29" i="2" s="1"/>
  <c r="J30" i="2" s="1"/>
  <c r="I11" i="2"/>
  <c r="I14" i="2" s="1"/>
  <c r="I25" i="2" s="1"/>
  <c r="I29" i="2" s="1"/>
  <c r="I30" i="2" s="1"/>
  <c r="H11" i="2"/>
  <c r="H14" i="2" s="1"/>
  <c r="H25" i="2" s="1"/>
  <c r="H29" i="2" s="1"/>
  <c r="G11" i="2"/>
  <c r="G14" i="2" s="1"/>
  <c r="F11" i="2"/>
  <c r="F14" i="2" s="1"/>
  <c r="E11" i="2"/>
  <c r="E14" i="2" s="1"/>
  <c r="D11" i="2"/>
  <c r="D14" i="2" s="1"/>
  <c r="C11" i="2"/>
  <c r="C14" i="2" s="1"/>
  <c r="B11" i="2"/>
  <c r="B14" i="2" s="1"/>
  <c r="AF7" i="2"/>
  <c r="AE7" i="2"/>
  <c r="AF5" i="2"/>
  <c r="AE5" i="2"/>
  <c r="AG5" i="2" s="1"/>
  <c r="AF4" i="2"/>
  <c r="AF6" i="2" s="1"/>
  <c r="AE4" i="2"/>
  <c r="AG4" i="2" s="1"/>
  <c r="AG6" i="2" s="1"/>
  <c r="P2" i="2"/>
  <c r="Z22" i="1"/>
  <c r="C35" i="4" l="1"/>
  <c r="AG6" i="4"/>
  <c r="AE10" i="4"/>
  <c r="AE12" i="4" s="1"/>
  <c r="AF10" i="3"/>
  <c r="AF12" i="3" s="1"/>
  <c r="C35" i="3"/>
  <c r="B35" i="3"/>
  <c r="C37" i="3" s="1"/>
  <c r="AE10" i="3"/>
  <c r="AG9" i="3"/>
  <c r="AG8" i="3"/>
  <c r="AF10" i="4"/>
  <c r="AF12" i="4" s="1"/>
  <c r="B35" i="4"/>
  <c r="AG8" i="4"/>
  <c r="AG9" i="4"/>
  <c r="AE8" i="2"/>
  <c r="AE9" i="2" s="1"/>
  <c r="AA25" i="2"/>
  <c r="AA29" i="2" s="1"/>
  <c r="AA30" i="2" s="1"/>
  <c r="Z25" i="2"/>
  <c r="Z29" i="2" s="1"/>
  <c r="L30" i="2"/>
  <c r="AG7" i="2"/>
  <c r="AE6" i="2"/>
  <c r="H30" i="2"/>
  <c r="O25" i="2"/>
  <c r="Q25" i="2"/>
  <c r="Q29" i="2" s="1"/>
  <c r="AF8" i="2"/>
  <c r="AF9" i="2" s="1"/>
  <c r="C25" i="2"/>
  <c r="C29" i="2" s="1"/>
  <c r="C30" i="2" s="1"/>
  <c r="G25" i="2"/>
  <c r="G29" i="2" s="1"/>
  <c r="G30" i="2" s="1"/>
  <c r="D25" i="2"/>
  <c r="E25" i="2"/>
  <c r="E29" i="2" s="1"/>
  <c r="E30" i="2" s="1"/>
  <c r="F25" i="2"/>
  <c r="F29" i="2" s="1"/>
  <c r="F30" i="2" s="1"/>
  <c r="AA22" i="1"/>
  <c r="C37" i="4" l="1"/>
  <c r="AG10" i="3"/>
  <c r="AE12" i="3"/>
  <c r="AG12" i="3" s="1"/>
  <c r="AG10" i="4"/>
  <c r="AG12" i="4"/>
  <c r="AG9" i="2"/>
  <c r="D29" i="2"/>
  <c r="D30" i="2" s="1"/>
  <c r="AE10" i="2"/>
  <c r="O29" i="2"/>
  <c r="O30" i="2" s="1"/>
  <c r="Z30" i="2"/>
  <c r="AG8" i="2"/>
  <c r="AF10" i="2"/>
  <c r="AF12" i="2" s="1"/>
  <c r="AE12" i="2"/>
  <c r="AE11" i="1"/>
  <c r="C37" i="2" l="1"/>
  <c r="AG10" i="2"/>
  <c r="AG12" i="2"/>
  <c r="W29" i="1"/>
  <c r="V29" i="1"/>
  <c r="T29" i="1"/>
  <c r="S29" i="1"/>
  <c r="R29" i="1"/>
  <c r="AA23" i="1"/>
  <c r="U23" i="1"/>
  <c r="Z23" i="1"/>
  <c r="W22" i="1"/>
  <c r="W23" i="1" s="1"/>
  <c r="V22" i="1"/>
  <c r="V23" i="1" s="1"/>
  <c r="T23" i="1"/>
  <c r="S22" i="1"/>
  <c r="S23" i="1" s="1"/>
  <c r="R22" i="1"/>
  <c r="R23" i="1" s="1"/>
  <c r="Q22" i="1"/>
  <c r="Q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G22" i="1"/>
  <c r="G23" i="1" s="1"/>
  <c r="F22" i="1"/>
  <c r="F23" i="1" s="1"/>
  <c r="E22" i="1"/>
  <c r="E23" i="1" s="1"/>
  <c r="D22" i="1"/>
  <c r="D23" i="1" s="1"/>
  <c r="C22" i="1"/>
  <c r="C23" i="1" s="1"/>
  <c r="AF11" i="1"/>
  <c r="AG11" i="1" s="1"/>
  <c r="AA11" i="1"/>
  <c r="AA14" i="1" s="1"/>
  <c r="Z11" i="1"/>
  <c r="Z14" i="1" s="1"/>
  <c r="W11" i="1"/>
  <c r="W14" i="1" s="1"/>
  <c r="V11" i="1"/>
  <c r="V14" i="1" s="1"/>
  <c r="U11" i="1"/>
  <c r="U14" i="1" s="1"/>
  <c r="T11" i="1"/>
  <c r="T14" i="1" s="1"/>
  <c r="S11" i="1"/>
  <c r="S14" i="1" s="1"/>
  <c r="R11" i="1"/>
  <c r="R14" i="1" s="1"/>
  <c r="Q11" i="1"/>
  <c r="Q14" i="1" s="1"/>
  <c r="O11" i="1"/>
  <c r="O14" i="1" s="1"/>
  <c r="N11" i="1"/>
  <c r="N14" i="1" s="1"/>
  <c r="M11" i="1"/>
  <c r="M14" i="1" s="1"/>
  <c r="L11" i="1"/>
  <c r="L14" i="1" s="1"/>
  <c r="K11" i="1"/>
  <c r="K14" i="1" s="1"/>
  <c r="J11" i="1"/>
  <c r="J14" i="1" s="1"/>
  <c r="I11" i="1"/>
  <c r="I14" i="1" s="1"/>
  <c r="H11" i="1"/>
  <c r="H14" i="1" s="1"/>
  <c r="G11" i="1"/>
  <c r="G14" i="1" s="1"/>
  <c r="G25" i="1" s="1"/>
  <c r="G29" i="1" s="1"/>
  <c r="G30" i="1" s="1"/>
  <c r="F11" i="1"/>
  <c r="F14" i="1" s="1"/>
  <c r="E11" i="1"/>
  <c r="E14" i="1" s="1"/>
  <c r="D11" i="1"/>
  <c r="D14" i="1" s="1"/>
  <c r="C11" i="1"/>
  <c r="C14" i="1" s="1"/>
  <c r="B11" i="1"/>
  <c r="B14" i="1" s="1"/>
  <c r="B25" i="1" s="1"/>
  <c r="B29" i="1" s="1"/>
  <c r="B30" i="1" s="1"/>
  <c r="AF7" i="1"/>
  <c r="AE7" i="1"/>
  <c r="AF5" i="1"/>
  <c r="AE5" i="1"/>
  <c r="AF4" i="1"/>
  <c r="AE4" i="1"/>
  <c r="P2" i="1"/>
  <c r="J25" i="1" l="1"/>
  <c r="J29" i="1" s="1"/>
  <c r="J30" i="1" s="1"/>
  <c r="L25" i="1"/>
  <c r="L29" i="1" s="1"/>
  <c r="L30" i="1" s="1"/>
  <c r="O25" i="1"/>
  <c r="O29" i="1" s="1"/>
  <c r="O30" i="1" s="1"/>
  <c r="N25" i="1"/>
  <c r="N29" i="1" s="1"/>
  <c r="N30" i="1" s="1"/>
  <c r="M25" i="1"/>
  <c r="M29" i="1" s="1"/>
  <c r="M30" i="1" s="1"/>
  <c r="Z25" i="1"/>
  <c r="Z29" i="1" s="1"/>
  <c r="Z30" i="1" s="1"/>
  <c r="K25" i="1"/>
  <c r="K29" i="1" s="1"/>
  <c r="K30" i="1" s="1"/>
  <c r="I25" i="1"/>
  <c r="I29" i="1" s="1"/>
  <c r="I30" i="1" s="1"/>
  <c r="H25" i="1"/>
  <c r="H29" i="1" s="1"/>
  <c r="H30" i="1" s="1"/>
  <c r="AG5" i="1"/>
  <c r="F25" i="1"/>
  <c r="F29" i="1" s="1"/>
  <c r="F30" i="1" s="1"/>
  <c r="AF6" i="1"/>
  <c r="Q25" i="1"/>
  <c r="Q29" i="1" s="1"/>
  <c r="E25" i="1"/>
  <c r="E29" i="1" s="1"/>
  <c r="E30" i="1" s="1"/>
  <c r="D25" i="1"/>
  <c r="D29" i="1" s="1"/>
  <c r="D30" i="1" s="1"/>
  <c r="C25" i="1"/>
  <c r="C29" i="1" s="1"/>
  <c r="C30" i="1" s="1"/>
  <c r="U25" i="1"/>
  <c r="U29" i="1" s="1"/>
  <c r="AA25" i="1"/>
  <c r="AA29" i="1" s="1"/>
  <c r="AE6" i="1"/>
  <c r="AF8" i="1"/>
  <c r="AF9" i="1" s="1"/>
  <c r="AE8" i="1"/>
  <c r="AG7" i="1"/>
  <c r="AG4" i="1"/>
  <c r="C35" i="1" l="1"/>
  <c r="AG6" i="1"/>
  <c r="AF10" i="1"/>
  <c r="AF12" i="1" s="1"/>
  <c r="AG8" i="1"/>
  <c r="AE10" i="1"/>
  <c r="AE12" i="1" s="1"/>
  <c r="AE9" i="1"/>
  <c r="AG9" i="1" s="1"/>
  <c r="AG12" i="1" l="1"/>
  <c r="AG10" i="1"/>
  <c r="B35" i="1" l="1"/>
  <c r="C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G. Sorby Rotenberger</author>
    <author>Nicole Gentzkow</author>
  </authors>
  <commentList>
    <comment ref="W7" authorId="0" shapeId="0" xr:uid="{2BFA28D1-934A-4449-89F7-503C1E16B095}">
      <text>
        <r>
          <rPr>
            <b/>
            <sz val="9"/>
            <color indexed="81"/>
            <rFont val="Tahoma"/>
            <family val="2"/>
          </rPr>
          <t>Teresa G. Sorby Rotenberger:</t>
        </r>
        <r>
          <rPr>
            <sz val="9"/>
            <color indexed="81"/>
            <rFont val="Tahoma"/>
            <family val="2"/>
          </rPr>
          <t xml:space="preserve">
8000-0827; rec'd approx 1 time per year from state</t>
        </r>
      </text>
    </comment>
    <comment ref="B18" authorId="1" shapeId="0" xr:uid="{8B07E44B-06AC-4AA5-BBA9-2BE89D61E217}">
      <text>
        <r>
          <rPr>
            <b/>
            <sz val="9"/>
            <color indexed="81"/>
            <rFont val="Tahoma"/>
            <charset val="1"/>
          </rPr>
          <t>Nicole Gentzkow:</t>
        </r>
        <r>
          <rPr>
            <sz val="9"/>
            <color indexed="81"/>
            <rFont val="Tahoma"/>
            <charset val="1"/>
          </rPr>
          <t xml:space="preserve">
Reimbursement from Public Health</t>
        </r>
      </text>
    </comment>
    <comment ref="B19" authorId="1" shapeId="0" xr:uid="{B2CC392C-1CE8-4CBF-9691-2C0A9036B33A}">
      <text>
        <r>
          <rPr>
            <b/>
            <sz val="9"/>
            <color indexed="81"/>
            <rFont val="Tahoma"/>
            <charset val="1"/>
          </rPr>
          <t>Nicole Gentzkow:</t>
        </r>
        <r>
          <rPr>
            <sz val="9"/>
            <color indexed="81"/>
            <rFont val="Tahoma"/>
            <charset val="1"/>
          </rPr>
          <t xml:space="preserve">
General Revenue
</t>
        </r>
      </text>
    </comment>
    <comment ref="C19" authorId="1" shapeId="0" xr:uid="{1C5CEBEB-4BA6-497A-9BEC-96DBBF5B3630}">
      <text>
        <r>
          <rPr>
            <b/>
            <sz val="9"/>
            <color indexed="81"/>
            <rFont val="Tahoma"/>
            <charset val="1"/>
          </rPr>
          <t>Nicole Gentzkow:</t>
        </r>
        <r>
          <rPr>
            <sz val="9"/>
            <color indexed="81"/>
            <rFont val="Tahoma"/>
            <charset val="1"/>
          </rPr>
          <t xml:space="preserve">
Sargent County Reimbursement</t>
        </r>
      </text>
    </comment>
    <comment ref="Z19" authorId="1" shapeId="0" xr:uid="{E53DD546-7426-45B0-A42F-A170E9E2B8F7}">
      <text>
        <r>
          <rPr>
            <b/>
            <sz val="9"/>
            <color indexed="81"/>
            <rFont val="Tahoma"/>
            <charset val="1"/>
          </rPr>
          <t>Nicole Gentzkow:</t>
        </r>
        <r>
          <rPr>
            <sz val="9"/>
            <color indexed="81"/>
            <rFont val="Tahoma"/>
            <charset val="1"/>
          </rPr>
          <t xml:space="preserve">
Highway Tax Distribution </t>
        </r>
      </text>
    </comment>
    <comment ref="AA19" authorId="1" shapeId="0" xr:uid="{9144D6AE-4B95-49C7-BAD2-EB73A9E7F4B2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0" authorId="1" shapeId="0" xr:uid="{4CE365A4-BFDB-43EC-BB7F-547E1815A045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Highway Tax </t>
        </r>
      </text>
    </comment>
    <comment ref="L30" authorId="1" shapeId="0" xr:uid="{2735CC8D-B2DE-4DEF-9297-FAAAC4014B53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Went up a fulll mill.</t>
        </r>
      </text>
    </comment>
    <comment ref="D31" authorId="1" shapeId="0" xr:uid="{BDB28E55-4CFA-42D3-A5D8-B1A57C109F30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Good through 2034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G. Sorby Rotenberger</author>
    <author>Nicole Gentzkow</author>
  </authors>
  <commentList>
    <comment ref="W7" authorId="0" shapeId="0" xr:uid="{04A7F344-1244-483E-8554-57B51F4AE152}">
      <text>
        <r>
          <rPr>
            <b/>
            <sz val="9"/>
            <color indexed="81"/>
            <rFont val="Tahoma"/>
            <family val="2"/>
          </rPr>
          <t>Teresa G. Sorby Rotenberger:</t>
        </r>
        <r>
          <rPr>
            <sz val="9"/>
            <color indexed="81"/>
            <rFont val="Tahoma"/>
            <family val="2"/>
          </rPr>
          <t xml:space="preserve">
8000-0827; rec'd approx 1 time per year from state</t>
        </r>
      </text>
    </comment>
    <comment ref="AA19" authorId="1" shapeId="0" xr:uid="{407577D2-709A-4A44-94F4-BC25A7594F94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0" authorId="1" shapeId="0" xr:uid="{A06C9160-9B33-431A-BEE0-7EE0C40A642D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General Fund and Capital Projects from 2024</t>
        </r>
      </text>
    </comment>
    <comment ref="L30" authorId="1" shapeId="0" xr:uid="{8AB0DF4E-944D-410D-A57F-18532F048A85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Went up a fulll mill.</t>
        </r>
      </text>
    </comment>
    <comment ref="D31" authorId="1" shapeId="0" xr:uid="{6574FF26-9E51-41D5-B5F0-477A1CE0426E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Good through 2034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G. Sorby Rotenberger</author>
    <author>Nicole Gentzkow</author>
  </authors>
  <commentList>
    <comment ref="W7" authorId="0" shapeId="0" xr:uid="{E325B002-5AF0-4524-A0D0-719842059A3A}">
      <text>
        <r>
          <rPr>
            <b/>
            <sz val="9"/>
            <color indexed="81"/>
            <rFont val="Tahoma"/>
            <family val="2"/>
          </rPr>
          <t>Teresa G. Sorby Rotenberger:</t>
        </r>
        <r>
          <rPr>
            <sz val="9"/>
            <color indexed="81"/>
            <rFont val="Tahoma"/>
            <family val="2"/>
          </rPr>
          <t xml:space="preserve">
8000-0827; rec'd approx 1 time per year from state</t>
        </r>
      </text>
    </comment>
    <comment ref="AA19" authorId="1" shapeId="0" xr:uid="{71FCA558-1CB6-43AC-A0AB-421572E32571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0" authorId="1" shapeId="0" xr:uid="{9A55F26E-28AE-448C-B772-F673A1087BA6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General Fund and Capital Projects from 2024</t>
        </r>
      </text>
    </comment>
    <comment ref="L30" authorId="1" shapeId="0" xr:uid="{D8854F96-ADBE-4B87-9397-4231DFD1EFDA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Went up a fulll mill.</t>
        </r>
      </text>
    </comment>
    <comment ref="D31" authorId="1" shapeId="0" xr:uid="{0CF44B2B-4DF6-4DAF-942B-950280D711C8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Good through 2034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G. Sorby Rotenberger</author>
    <author>Nicole Gentzkow</author>
  </authors>
  <commentList>
    <comment ref="W7" authorId="0" shapeId="0" xr:uid="{62BE537A-71F4-411B-9BB6-473A95DF8D17}">
      <text>
        <r>
          <rPr>
            <b/>
            <sz val="9"/>
            <color indexed="81"/>
            <rFont val="Tahoma"/>
            <family val="2"/>
          </rPr>
          <t>Teresa G. Sorby Rotenberger:</t>
        </r>
        <r>
          <rPr>
            <sz val="9"/>
            <color indexed="81"/>
            <rFont val="Tahoma"/>
            <family val="2"/>
          </rPr>
          <t xml:space="preserve">
8000-0827; rec'd approx 1 time per year from state</t>
        </r>
      </text>
    </comment>
    <comment ref="AA19" authorId="1" shapeId="0" xr:uid="{42EED691-AE55-486C-808E-1B7E45C81305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0" authorId="1" shapeId="0" xr:uid="{8C082035-C86B-4F91-A12C-C795761E5CC1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ARPA FUNDS
</t>
        </r>
      </text>
    </comment>
    <comment ref="L30" authorId="1" shapeId="0" xr:uid="{B2BCC9C2-C47D-4104-948E-7BF737BC5B38}">
      <text>
        <r>
          <rPr>
            <b/>
            <sz val="9"/>
            <color indexed="81"/>
            <rFont val="Tahoma"/>
            <family val="2"/>
          </rPr>
          <t>Nicole Gentzkow:</t>
        </r>
        <r>
          <rPr>
            <sz val="9"/>
            <color indexed="81"/>
            <rFont val="Tahoma"/>
            <family val="2"/>
          </rPr>
          <t xml:space="preserve">
Went up a fulll mill.</t>
        </r>
      </text>
    </comment>
  </commentList>
</comments>
</file>

<file path=xl/sharedStrings.xml><?xml version="1.0" encoding="utf-8"?>
<sst xmlns="http://schemas.openxmlformats.org/spreadsheetml/2006/main" count="509" uniqueCount="79">
  <si>
    <t>Ransom County</t>
  </si>
  <si>
    <t>General; Road &amp;</t>
  </si>
  <si>
    <t>Spec. Revenue</t>
  </si>
  <si>
    <t xml:space="preserve">Total </t>
  </si>
  <si>
    <t>Bridge Fund</t>
  </si>
  <si>
    <t>Funds</t>
  </si>
  <si>
    <t>All Funds</t>
  </si>
  <si>
    <t>Budget Requests</t>
  </si>
  <si>
    <t>GENERAL</t>
  </si>
  <si>
    <t>Non-Consolidated Funds (with no levy)</t>
  </si>
  <si>
    <t>Road Funds</t>
  </si>
  <si>
    <t>Cash Reserve</t>
  </si>
  <si>
    <t>SPECIAL REVENUE FUNDS</t>
  </si>
  <si>
    <t>SUB-TOTAL</t>
  </si>
  <si>
    <t>Original General</t>
  </si>
  <si>
    <t xml:space="preserve">VSO </t>
  </si>
  <si>
    <t>County Agent</t>
  </si>
  <si>
    <t>Weed</t>
  </si>
  <si>
    <t>Ambulance</t>
  </si>
  <si>
    <t>Co. Hist Soc</t>
  </si>
  <si>
    <t>Senior Citizens</t>
  </si>
  <si>
    <t>Gen ObligationBond IIII - Debt</t>
  </si>
  <si>
    <t>State Taxes</t>
  </si>
  <si>
    <t>Garrison</t>
  </si>
  <si>
    <t>Soil Conserv.</t>
  </si>
  <si>
    <t>R.R. Joint</t>
  </si>
  <si>
    <t>Job Dev.</t>
  </si>
  <si>
    <t>Water Resource</t>
  </si>
  <si>
    <t>County Nurse Special</t>
  </si>
  <si>
    <t>Emergency</t>
  </si>
  <si>
    <t>FEMA</t>
  </si>
  <si>
    <t>911 Emer</t>
  </si>
  <si>
    <t>911 Cellular</t>
  </si>
  <si>
    <t>Equipment &amp; Improvement</t>
  </si>
  <si>
    <t>Haz Chem</t>
  </si>
  <si>
    <t>Road &amp; Bridge</t>
  </si>
  <si>
    <t xml:space="preserve">Estimated Balance – </t>
  </si>
  <si>
    <t>APPROPRIATION AND CASH RESERVE</t>
  </si>
  <si>
    <t xml:space="preserve">Estimated Revenues – </t>
  </si>
  <si>
    <t>1.   a.    Final Appropriation, Line 24</t>
  </si>
  <si>
    <t>TOTAL RESOURCES</t>
  </si>
  <si>
    <t xml:space="preserve">       b.   Budgeted Transfers Out, Line 28</t>
  </si>
  <si>
    <t>Levy Required</t>
  </si>
  <si>
    <t xml:space="preserve">       c.    Total Approp.-Line a plus Line b</t>
  </si>
  <si>
    <t>Allowance-Delinquent Taxes</t>
  </si>
  <si>
    <t>2.    Cash Reserve (Note 1)</t>
  </si>
  <si>
    <t>TOTAL AMOUNT LEVIED</t>
  </si>
  <si>
    <t xml:space="preserve">3.    Total Appropriation and Cash </t>
  </si>
  <si>
    <t xml:space="preserve">        Reserve Line 1c plus Line 2</t>
  </si>
  <si>
    <t>RESOURCES AND AMOUNT LEVIED</t>
  </si>
  <si>
    <t>4.      Cash and Investments Available-</t>
  </si>
  <si>
    <t>5.     a.   Estimated Revenues, Line 14</t>
  </si>
  <si>
    <t xml:space="preserve">         b.   Estimated Transfers In, Line 27</t>
  </si>
  <si>
    <t xml:space="preserve">         c.    Total Estimated Revenues and </t>
  </si>
  <si>
    <t xml:space="preserve">                Transfers In-Line a plus Line b</t>
  </si>
  <si>
    <t>6.     Total Resources-Line 4 plus Line 5c</t>
  </si>
  <si>
    <t>7.      Levy Required-Line 3 less Line 6</t>
  </si>
  <si>
    <t xml:space="preserve">          If this difference is less than 0, enter 0</t>
  </si>
  <si>
    <t>8.      Allowance for Delinquent Tax Collections</t>
  </si>
  <si>
    <t>8.      Allowance for Delinquest Tax Collections</t>
  </si>
  <si>
    <t xml:space="preserve">          (Not to exceed 5% of Line 7)</t>
  </si>
  <si>
    <t xml:space="preserve">9.      Total Amount Levied </t>
  </si>
  <si>
    <t xml:space="preserve">          Line 7 plus 8</t>
  </si>
  <si>
    <t xml:space="preserve">         Proposed Mills</t>
  </si>
  <si>
    <t>no levy</t>
  </si>
  <si>
    <t xml:space="preserve">         (Maximum Mills Allowed)</t>
  </si>
  <si>
    <t>Note 1 - Not to exceed 75% of appropriations other than for debt retirement and appropriations financed from Bond Sources</t>
  </si>
  <si>
    <t>MIllS NEEDED TO SUPPORT THIS</t>
  </si>
  <si>
    <t>No Levy</t>
  </si>
  <si>
    <t>Capital Projects</t>
  </si>
  <si>
    <t xml:space="preserve">          (Estimated) December 31, 2013</t>
  </si>
  <si>
    <t>Annual Budget for the Year Ending December 31, 2024</t>
  </si>
  <si>
    <t xml:space="preserve">          (Estimated) December 31, 2023</t>
  </si>
  <si>
    <r>
      <rPr>
        <b/>
        <sz val="14"/>
        <color rgb="FFFF0000"/>
        <rFont val="Calibri"/>
        <family val="2"/>
        <scheme val="minor"/>
      </rPr>
      <t>FINAL 2024</t>
    </r>
    <r>
      <rPr>
        <b/>
        <sz val="14"/>
        <color theme="1"/>
        <rFont val="Calibri"/>
        <family val="2"/>
        <scheme val="minor"/>
      </rPr>
      <t xml:space="preserve"> Ransom County</t>
    </r>
  </si>
  <si>
    <t xml:space="preserve"> </t>
  </si>
  <si>
    <t>Annual Budget for the Year Ending December 31, 2025</t>
  </si>
  <si>
    <t xml:space="preserve">          (Estimated) December 31, 2025</t>
  </si>
  <si>
    <t>Annual Budget for the Year Ending December 31, 2026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</si>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</sst>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164" fontId="7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7" fillId="0" borderId="0" xfId="0" applyFont="1"/>
    <xf numFmtId="0" fontId="9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2" fillId="0" borderId="2" xfId="0" applyFont="1" applyBorder="1"/>
    <xf numFmtId="164" fontId="0" fillId="0" borderId="2" xfId="1" applyNumberFormat="1" applyFont="1" applyBorder="1"/>
    <xf numFmtId="0" fontId="2" fillId="0" borderId="3" xfId="0" applyFont="1" applyBorder="1"/>
    <xf numFmtId="164" fontId="0" fillId="0" borderId="3" xfId="1" applyNumberFormat="1" applyFont="1" applyBorder="1"/>
    <xf numFmtId="164" fontId="0" fillId="0" borderId="3" xfId="1" applyNumberFormat="1" applyFont="1" applyFill="1" applyBorder="1"/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164" fontId="0" fillId="0" borderId="0" xfId="1" applyNumberFormat="1" applyFont="1" applyBorder="1"/>
    <xf numFmtId="44" fontId="6" fillId="0" borderId="0" xfId="1" applyFont="1" applyBorder="1"/>
    <xf numFmtId="164" fontId="0" fillId="0" borderId="2" xfId="1" applyNumberFormat="1" applyFont="1" applyFill="1" applyBorder="1"/>
    <xf numFmtId="0" fontId="4" fillId="0" borderId="0" xfId="0" applyFont="1"/>
    <xf numFmtId="2" fontId="4" fillId="0" borderId="0" xfId="0" applyNumberFormat="1" applyFont="1"/>
    <xf numFmtId="2" fontId="6" fillId="0" borderId="0" xfId="0" applyNumberFormat="1" applyFont="1"/>
    <xf numFmtId="44" fontId="0" fillId="0" borderId="2" xfId="1" applyFont="1" applyBorder="1"/>
    <xf numFmtId="10" fontId="4" fillId="0" borderId="0" xfId="2" applyNumberFormat="1" applyFont="1" applyFill="1" applyBorder="1"/>
    <xf numFmtId="1" fontId="0" fillId="0" borderId="3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2" fontId="0" fillId="0" borderId="0" xfId="0" applyNumberFormat="1"/>
    <xf numFmtId="2" fontId="2" fillId="3" borderId="0" xfId="0" applyNumberFormat="1" applyFont="1" applyFill="1"/>
    <xf numFmtId="44" fontId="13" fillId="0" borderId="0" xfId="0" applyNumberFormat="1" applyFont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2" fontId="0" fillId="4" borderId="3" xfId="1" applyNumberFormat="1" applyFont="1" applyFill="1" applyBorder="1" applyAlignment="1">
      <alignment horizontal="center"/>
    </xf>
    <xf numFmtId="2" fontId="0" fillId="5" borderId="3" xfId="1" applyNumberFormat="1" applyFont="1" applyFill="1" applyBorder="1" applyAlignment="1">
      <alignment horizontal="center"/>
    </xf>
    <xf numFmtId="164" fontId="0" fillId="6" borderId="0" xfId="1" applyNumberFormat="1" applyFont="1" applyFill="1"/>
    <xf numFmtId="0" fontId="13" fillId="0" borderId="0" xfId="0" applyFont="1"/>
    <xf numFmtId="0" fontId="15" fillId="0" borderId="0" xfId="0" applyFont="1" applyAlignment="1">
      <alignment horizontal="center"/>
    </xf>
    <xf numFmtId="164" fontId="13" fillId="0" borderId="0" xfId="1" applyNumberFormat="1" applyFont="1" applyFill="1"/>
    <xf numFmtId="164" fontId="13" fillId="0" borderId="2" xfId="1" applyNumberFormat="1" applyFont="1" applyFill="1" applyBorder="1"/>
    <xf numFmtId="164" fontId="13" fillId="0" borderId="3" xfId="1" applyNumberFormat="1" applyFont="1" applyFill="1" applyBorder="1"/>
    <xf numFmtId="164" fontId="13" fillId="0" borderId="0" xfId="1" applyNumberFormat="1" applyFont="1" applyFill="1" applyBorder="1"/>
    <xf numFmtId="2" fontId="13" fillId="0" borderId="0" xfId="1" applyNumberFormat="1" applyFont="1" applyFill="1" applyBorder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164" fontId="18" fillId="0" borderId="2" xfId="1" applyNumberFormat="1" applyFont="1" applyBorder="1"/>
    <xf numFmtId="2" fontId="0" fillId="7" borderId="3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B5CD-D0E7-47A4-8149-E9296D3FE570}">
  <sheetPr>
    <pageSetUpPr fitToPage="1"/>
  </sheetPr>
  <dimension ref="A1:AG40"/>
  <sheetViews>
    <sheetView tabSelected="1" workbookViewId="0">
      <selection activeCell="B10" sqref="B10"/>
    </sheetView>
  </sheetViews>
  <sheetFormatPr defaultRowHeight="14.4" x14ac:dyDescent="0.3"/>
  <cols>
    <col min="1" max="1" width="38.6640625" customWidth="1"/>
    <col min="2" max="2" width="20.88671875" bestFit="1" customWidth="1"/>
    <col min="3" max="3" width="10.5546875" style="49" bestFit="1" customWidth="1"/>
    <col min="4" max="4" width="10.88671875" customWidth="1"/>
    <col min="5" max="5" width="10.5546875" bestFit="1" customWidth="1"/>
    <col min="6" max="6" width="11" bestFit="1" customWidth="1"/>
    <col min="7" max="7" width="9" bestFit="1" customWidth="1"/>
    <col min="8" max="8" width="11.5546875" bestFit="1" customWidth="1"/>
    <col min="9" max="9" width="14.5546875" customWidth="1"/>
    <col min="10" max="10" width="11.5546875" bestFit="1" customWidth="1"/>
    <col min="11" max="11" width="9" bestFit="1" customWidth="1"/>
    <col min="12" max="12" width="9.5546875" bestFit="1" customWidth="1"/>
    <col min="14" max="14" width="10" bestFit="1" customWidth="1"/>
    <col min="15" max="15" width="11.109375" customWidth="1"/>
    <col min="16" max="16" width="40.88671875" customWidth="1"/>
    <col min="17" max="17" width="13.6640625" bestFit="1" customWidth="1"/>
    <col min="18" max="18" width="10.6640625" bestFit="1" customWidth="1"/>
    <col min="19" max="20" width="10" bestFit="1" customWidth="1"/>
    <col min="21" max="21" width="11.33203125" bestFit="1" customWidth="1"/>
    <col min="22" max="22" width="13.33203125" bestFit="1" customWidth="1"/>
    <col min="23" max="23" width="9.6640625" bestFit="1" customWidth="1"/>
    <col min="24" max="24" width="10.44140625" customWidth="1"/>
    <col min="25" max="25" width="41" customWidth="1"/>
    <col min="26" max="26" width="12.33203125" bestFit="1" customWidth="1"/>
    <col min="27" max="27" width="12.5546875" bestFit="1" customWidth="1"/>
    <col min="29" max="29" width="28.109375" bestFit="1" customWidth="1"/>
    <col min="30" max="30" width="14.5546875" bestFit="1" customWidth="1"/>
    <col min="31" max="32" width="15.6640625" bestFit="1" customWidth="1"/>
    <col min="33" max="33" width="16.88671875" bestFit="1" customWidth="1"/>
  </cols>
  <sheetData>
    <row r="1" spans="1:33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 t="s">
        <v>0</v>
      </c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E1" s="1" t="s">
        <v>1</v>
      </c>
      <c r="AF1" s="1" t="s">
        <v>2</v>
      </c>
      <c r="AG1" s="1" t="s">
        <v>3</v>
      </c>
    </row>
    <row r="2" spans="1:33" ht="18" x14ac:dyDescent="0.35">
      <c r="A2" s="62" t="s">
        <v>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 t="str">
        <f>A2</f>
        <v>Annual Budget for the Year Ending December 31, 2026</v>
      </c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C2" s="2"/>
      <c r="AE2" s="1" t="s">
        <v>4</v>
      </c>
      <c r="AF2" s="1" t="s">
        <v>5</v>
      </c>
      <c r="AG2" s="1" t="s">
        <v>6</v>
      </c>
    </row>
    <row r="3" spans="1:33" ht="18" x14ac:dyDescent="0.35">
      <c r="A3" s="3"/>
      <c r="B3" s="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Y3" s="4"/>
      <c r="Z3" s="4"/>
      <c r="AA3" s="4"/>
      <c r="AC3" s="2"/>
    </row>
    <row r="4" spans="1:33" ht="15.6" x14ac:dyDescent="0.3">
      <c r="AC4" s="5" t="s">
        <v>7</v>
      </c>
      <c r="AE4" s="6">
        <f>B9+SUM(Z9:AA9)</f>
        <v>6603957</v>
      </c>
      <c r="AF4" s="7">
        <f>SUM(C9:O9)+SUM(Q9:W9)</f>
        <v>3423687</v>
      </c>
      <c r="AG4" s="6">
        <f>SUM(AE4:AF4)</f>
        <v>10027644</v>
      </c>
    </row>
    <row r="5" spans="1:33" ht="15.6" x14ac:dyDescent="0.3">
      <c r="B5" s="8" t="s">
        <v>8</v>
      </c>
      <c r="C5" s="60" t="s">
        <v>78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Q5" s="60" t="s">
        <v>9</v>
      </c>
      <c r="R5" s="60"/>
      <c r="S5" s="60"/>
      <c r="T5" s="60"/>
      <c r="U5" s="60"/>
      <c r="V5" s="60"/>
      <c r="W5" s="60"/>
      <c r="Z5" s="60" t="s">
        <v>10</v>
      </c>
      <c r="AA5" s="60"/>
      <c r="AB5" s="9"/>
      <c r="AC5" s="5" t="s">
        <v>11</v>
      </c>
      <c r="AE5" s="6">
        <f>B12+SUM(Z12:AA12)</f>
        <v>0</v>
      </c>
      <c r="AF5" s="7">
        <f>SUM(C12:O12)+SUM(Q12:W12)</f>
        <v>325000</v>
      </c>
      <c r="AG5" s="7">
        <f t="shared" ref="AG5:AG12" si="0">SUM(AE5:AF5)</f>
        <v>325000</v>
      </c>
    </row>
    <row r="6" spans="1:33" ht="15.6" x14ac:dyDescent="0.3">
      <c r="A6" s="10" t="s">
        <v>12</v>
      </c>
      <c r="B6" s="11"/>
      <c r="P6" s="10" t="s">
        <v>12</v>
      </c>
      <c r="X6" s="9"/>
      <c r="Y6" s="10" t="s">
        <v>12</v>
      </c>
      <c r="Z6" s="11"/>
      <c r="AA6" s="11"/>
      <c r="AC6" s="5" t="s">
        <v>13</v>
      </c>
      <c r="AE6" s="6">
        <f>SUM(AE4:AE5)</f>
        <v>6603957</v>
      </c>
      <c r="AF6" s="6">
        <f>SUM(AF4:AF5)</f>
        <v>3748687</v>
      </c>
      <c r="AG6" s="6">
        <f>SUM(AG4:AG5)</f>
        <v>10352644</v>
      </c>
    </row>
    <row r="7" spans="1:33" ht="43.2" x14ac:dyDescent="0.3">
      <c r="A7" s="12"/>
      <c r="B7" s="13" t="s">
        <v>14</v>
      </c>
      <c r="C7" s="50" t="s">
        <v>15</v>
      </c>
      <c r="D7" s="14" t="s">
        <v>16</v>
      </c>
      <c r="E7" s="11" t="s">
        <v>17</v>
      </c>
      <c r="F7" s="11" t="s">
        <v>18</v>
      </c>
      <c r="G7" s="14" t="s">
        <v>19</v>
      </c>
      <c r="H7" s="14" t="s">
        <v>20</v>
      </c>
      <c r="I7" s="14" t="s">
        <v>21</v>
      </c>
      <c r="J7" s="15" t="s">
        <v>22</v>
      </c>
      <c r="K7" s="15" t="s">
        <v>23</v>
      </c>
      <c r="L7" s="14" t="s">
        <v>24</v>
      </c>
      <c r="M7" s="11" t="s">
        <v>25</v>
      </c>
      <c r="N7" s="11" t="s">
        <v>26</v>
      </c>
      <c r="O7" s="14" t="s">
        <v>27</v>
      </c>
      <c r="P7" s="12"/>
      <c r="Q7" s="14" t="s">
        <v>28</v>
      </c>
      <c r="R7" s="11" t="s">
        <v>29</v>
      </c>
      <c r="S7" s="11" t="s">
        <v>30</v>
      </c>
      <c r="T7" s="11" t="s">
        <v>31</v>
      </c>
      <c r="U7" s="11" t="s">
        <v>32</v>
      </c>
      <c r="V7" s="14" t="s">
        <v>33</v>
      </c>
      <c r="W7" s="11" t="s">
        <v>34</v>
      </c>
      <c r="Y7" s="12"/>
      <c r="Z7" s="14" t="s">
        <v>35</v>
      </c>
      <c r="AA7" s="14" t="s">
        <v>69</v>
      </c>
      <c r="AC7" s="16" t="s">
        <v>36</v>
      </c>
      <c r="AE7" s="6">
        <f>B18+SUM(Z18:AA18)</f>
        <v>200089</v>
      </c>
      <c r="AF7" s="6">
        <f>SUM(C18:O18)+SUM(Q18:W18)</f>
        <v>50000</v>
      </c>
      <c r="AG7" s="6">
        <f t="shared" si="0"/>
        <v>250089</v>
      </c>
    </row>
    <row r="8" spans="1:33" ht="15.6" x14ac:dyDescent="0.3">
      <c r="A8" s="17" t="s">
        <v>37</v>
      </c>
      <c r="P8" s="17" t="s">
        <v>37</v>
      </c>
      <c r="Y8" s="17" t="s">
        <v>37</v>
      </c>
      <c r="AC8" s="5" t="s">
        <v>38</v>
      </c>
      <c r="AE8" s="6">
        <f>B23+SUM(Z23:AA23)</f>
        <v>3279179</v>
      </c>
      <c r="AF8" s="7">
        <f>SUM(C23:O23)+SUM(Q23:W23)</f>
        <v>1322277</v>
      </c>
      <c r="AG8" s="7">
        <f t="shared" si="0"/>
        <v>4601456</v>
      </c>
    </row>
    <row r="9" spans="1:33" ht="15.6" x14ac:dyDescent="0.3">
      <c r="A9" s="9" t="s">
        <v>39</v>
      </c>
      <c r="B9" s="18">
        <v>4197587</v>
      </c>
      <c r="C9" s="51">
        <v>89482</v>
      </c>
      <c r="D9" s="18">
        <v>196193</v>
      </c>
      <c r="E9" s="18">
        <v>139540</v>
      </c>
      <c r="F9" s="18">
        <v>10000</v>
      </c>
      <c r="G9" s="18">
        <v>11000</v>
      </c>
      <c r="H9" s="18">
        <v>82500</v>
      </c>
      <c r="I9" s="18">
        <v>246400</v>
      </c>
      <c r="J9" s="18">
        <v>44000</v>
      </c>
      <c r="K9" s="18">
        <v>44000</v>
      </c>
      <c r="L9" s="18">
        <v>87632</v>
      </c>
      <c r="M9" s="18">
        <v>54770</v>
      </c>
      <c r="N9" s="18">
        <v>54770</v>
      </c>
      <c r="O9" s="18">
        <v>175264</v>
      </c>
      <c r="P9" s="9" t="s">
        <v>39</v>
      </c>
      <c r="Q9" s="18">
        <v>985622</v>
      </c>
      <c r="R9" s="18">
        <v>185000</v>
      </c>
      <c r="S9" s="18">
        <v>85000</v>
      </c>
      <c r="T9" s="18">
        <v>0</v>
      </c>
      <c r="U9" s="18">
        <v>145500</v>
      </c>
      <c r="V9" s="18">
        <v>780000</v>
      </c>
      <c r="W9" s="18">
        <v>7014</v>
      </c>
      <c r="Y9" s="9" t="s">
        <v>39</v>
      </c>
      <c r="Z9" s="18">
        <v>1968150</v>
      </c>
      <c r="AA9" s="18">
        <v>438220</v>
      </c>
      <c r="AC9" s="5" t="s">
        <v>40</v>
      </c>
      <c r="AE9" s="6">
        <f>SUM(AE7:AE8)</f>
        <v>3479268</v>
      </c>
      <c r="AF9" s="6">
        <f>SUM(AF7:AF8)</f>
        <v>1372277</v>
      </c>
      <c r="AG9" s="6">
        <f t="shared" si="0"/>
        <v>4851545</v>
      </c>
    </row>
    <row r="10" spans="1:33" ht="15.6" x14ac:dyDescent="0.3">
      <c r="A10" s="9" t="s">
        <v>41</v>
      </c>
      <c r="B10" s="19">
        <v>0</v>
      </c>
      <c r="C10" s="51"/>
      <c r="D10" s="19">
        <v>0</v>
      </c>
      <c r="E10" s="19">
        <v>0</v>
      </c>
      <c r="F10" s="19">
        <v>0</v>
      </c>
      <c r="G10" s="19"/>
      <c r="H10" s="19"/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9" t="s">
        <v>41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Y10" s="9" t="s">
        <v>41</v>
      </c>
      <c r="Z10" s="19">
        <v>0</v>
      </c>
      <c r="AA10" s="19">
        <v>0</v>
      </c>
      <c r="AC10" s="5" t="s">
        <v>42</v>
      </c>
      <c r="AE10" s="6">
        <f>B25+SUM(Z25:AA25)</f>
        <v>3324778</v>
      </c>
      <c r="AF10" s="7">
        <f>SUM(C25:O25)+SUM(Q25:W25)</f>
        <v>1119396</v>
      </c>
      <c r="AG10" s="7">
        <f t="shared" si="0"/>
        <v>4444174</v>
      </c>
    </row>
    <row r="11" spans="1:33" ht="16.2" thickBot="1" x14ac:dyDescent="0.35">
      <c r="A11" s="20" t="s">
        <v>43</v>
      </c>
      <c r="B11" s="21">
        <f t="shared" ref="B11:H11" si="1">SUM(B9:B10)</f>
        <v>4197587</v>
      </c>
      <c r="C11" s="52">
        <f t="shared" si="1"/>
        <v>89482</v>
      </c>
      <c r="D11" s="21">
        <f t="shared" si="1"/>
        <v>196193</v>
      </c>
      <c r="E11" s="21">
        <f t="shared" si="1"/>
        <v>139540</v>
      </c>
      <c r="F11" s="21">
        <f t="shared" si="1"/>
        <v>10000</v>
      </c>
      <c r="G11" s="21">
        <f t="shared" si="1"/>
        <v>11000</v>
      </c>
      <c r="H11" s="21">
        <f t="shared" si="1"/>
        <v>82500</v>
      </c>
      <c r="I11" s="21">
        <f t="shared" ref="I11:O11" si="2">SUM(I9:I10)</f>
        <v>246400</v>
      </c>
      <c r="J11" s="21">
        <f t="shared" si="2"/>
        <v>44000</v>
      </c>
      <c r="K11" s="21">
        <f t="shared" si="2"/>
        <v>44000</v>
      </c>
      <c r="L11" s="21">
        <f t="shared" si="2"/>
        <v>87632</v>
      </c>
      <c r="M11" s="21">
        <f t="shared" si="2"/>
        <v>54770</v>
      </c>
      <c r="N11" s="21">
        <f t="shared" si="2"/>
        <v>54770</v>
      </c>
      <c r="O11" s="21">
        <f t="shared" si="2"/>
        <v>175264</v>
      </c>
      <c r="P11" s="20" t="s">
        <v>43</v>
      </c>
      <c r="Q11" s="21">
        <f t="shared" ref="Q11:W11" si="3">SUM(Q9:Q10)</f>
        <v>985622</v>
      </c>
      <c r="R11" s="21">
        <f t="shared" si="3"/>
        <v>185000</v>
      </c>
      <c r="S11" s="21">
        <f t="shared" si="3"/>
        <v>85000</v>
      </c>
      <c r="T11" s="21">
        <f t="shared" si="3"/>
        <v>0</v>
      </c>
      <c r="U11" s="21">
        <f t="shared" si="3"/>
        <v>145500</v>
      </c>
      <c r="V11" s="21">
        <f t="shared" si="3"/>
        <v>780000</v>
      </c>
      <c r="W11" s="21">
        <f t="shared" si="3"/>
        <v>7014</v>
      </c>
      <c r="Y11" s="20" t="s">
        <v>43</v>
      </c>
      <c r="Z11" s="21">
        <f>SUM(Z9:Z10)</f>
        <v>1968150</v>
      </c>
      <c r="AA11" s="21">
        <f>SUM(AA9:AA10)</f>
        <v>438220</v>
      </c>
      <c r="AC11" s="5" t="s">
        <v>44</v>
      </c>
      <c r="AE11" s="6">
        <f>B27+SUM(Z27:AA27)</f>
        <v>0</v>
      </c>
      <c r="AF11" s="7">
        <f>SUM(C27:O27)+SUM(Q27:W27)</f>
        <v>2150</v>
      </c>
      <c r="AG11" s="7">
        <f t="shared" si="0"/>
        <v>2150</v>
      </c>
    </row>
    <row r="12" spans="1:33" ht="16.2" thickBot="1" x14ac:dyDescent="0.35">
      <c r="A12" s="22" t="s">
        <v>45</v>
      </c>
      <c r="B12" s="23">
        <v>0</v>
      </c>
      <c r="C12" s="53">
        <v>0</v>
      </c>
      <c r="D12" s="23">
        <v>0</v>
      </c>
      <c r="E12" s="23">
        <v>0</v>
      </c>
      <c r="F12" s="23"/>
      <c r="G12" s="23"/>
      <c r="H12" s="23"/>
      <c r="I12" s="23">
        <v>0</v>
      </c>
      <c r="J12" s="23"/>
      <c r="K12" s="23"/>
      <c r="L12" s="23"/>
      <c r="M12" s="23"/>
      <c r="N12" s="23"/>
      <c r="O12" s="23"/>
      <c r="P12" s="22" t="s">
        <v>45</v>
      </c>
      <c r="Q12" s="23">
        <v>0</v>
      </c>
      <c r="R12" s="23"/>
      <c r="S12" s="23"/>
      <c r="T12" s="23">
        <v>0</v>
      </c>
      <c r="U12" s="23">
        <v>25000</v>
      </c>
      <c r="V12" s="23">
        <v>300000</v>
      </c>
      <c r="W12" s="23"/>
      <c r="Y12" s="22" t="s">
        <v>45</v>
      </c>
      <c r="Z12" s="24">
        <v>0</v>
      </c>
      <c r="AA12" s="23">
        <v>0</v>
      </c>
      <c r="AC12" s="25" t="s">
        <v>46</v>
      </c>
      <c r="AD12" s="9"/>
      <c r="AE12" s="26">
        <f>SUM(AE10:AE11)</f>
        <v>3324778</v>
      </c>
      <c r="AF12" s="26">
        <f>SUM(AF10:AF11)</f>
        <v>1121546</v>
      </c>
      <c r="AG12" s="26">
        <f t="shared" si="0"/>
        <v>4446324</v>
      </c>
    </row>
    <row r="13" spans="1:33" x14ac:dyDescent="0.3">
      <c r="A13" s="9" t="s">
        <v>47</v>
      </c>
      <c r="B13" s="27"/>
      <c r="C13" s="54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9" t="s">
        <v>47</v>
      </c>
      <c r="Q13" s="27"/>
      <c r="R13" s="27"/>
      <c r="S13" s="27"/>
      <c r="T13" s="27"/>
      <c r="U13" s="27"/>
      <c r="V13" s="27"/>
      <c r="W13" s="27"/>
      <c r="Y13" s="9" t="s">
        <v>47</v>
      </c>
      <c r="Z13" s="27"/>
      <c r="AA13" s="27"/>
    </row>
    <row r="14" spans="1:33" ht="15" thickBot="1" x14ac:dyDescent="0.35">
      <c r="A14" s="20" t="s">
        <v>48</v>
      </c>
      <c r="B14" s="21">
        <f t="shared" ref="B14:O14" si="4">B11+B12</f>
        <v>4197587</v>
      </c>
      <c r="C14" s="52">
        <f t="shared" si="4"/>
        <v>89482</v>
      </c>
      <c r="D14" s="21">
        <f t="shared" si="4"/>
        <v>196193</v>
      </c>
      <c r="E14" s="21">
        <f t="shared" si="4"/>
        <v>139540</v>
      </c>
      <c r="F14" s="21">
        <f t="shared" si="4"/>
        <v>10000</v>
      </c>
      <c r="G14" s="21">
        <f t="shared" si="4"/>
        <v>11000</v>
      </c>
      <c r="H14" s="21">
        <f t="shared" si="4"/>
        <v>82500</v>
      </c>
      <c r="I14" s="21">
        <f t="shared" si="4"/>
        <v>246400</v>
      </c>
      <c r="J14" s="21">
        <f t="shared" si="4"/>
        <v>44000</v>
      </c>
      <c r="K14" s="21">
        <f t="shared" si="4"/>
        <v>44000</v>
      </c>
      <c r="L14" s="21">
        <f t="shared" si="4"/>
        <v>87632</v>
      </c>
      <c r="M14" s="21">
        <f t="shared" si="4"/>
        <v>54770</v>
      </c>
      <c r="N14" s="21">
        <f t="shared" si="4"/>
        <v>54770</v>
      </c>
      <c r="O14" s="21">
        <f t="shared" si="4"/>
        <v>175264</v>
      </c>
      <c r="P14" s="20" t="s">
        <v>48</v>
      </c>
      <c r="Q14" s="21">
        <f t="shared" ref="Q14:W14" si="5">Q11+Q12</f>
        <v>985622</v>
      </c>
      <c r="R14" s="21">
        <f t="shared" si="5"/>
        <v>185000</v>
      </c>
      <c r="S14" s="21">
        <f t="shared" si="5"/>
        <v>85000</v>
      </c>
      <c r="T14" s="21">
        <f t="shared" si="5"/>
        <v>0</v>
      </c>
      <c r="U14" s="21">
        <f t="shared" si="5"/>
        <v>170500</v>
      </c>
      <c r="V14" s="21">
        <f t="shared" si="5"/>
        <v>1080000</v>
      </c>
      <c r="W14" s="21">
        <f t="shared" si="5"/>
        <v>7014</v>
      </c>
      <c r="Y14" s="20" t="s">
        <v>48</v>
      </c>
      <c r="Z14" s="21">
        <f>Z11+Z12</f>
        <v>1968150</v>
      </c>
      <c r="AA14" s="21">
        <f>AA11+AA12</f>
        <v>438220</v>
      </c>
    </row>
    <row r="15" spans="1:33" x14ac:dyDescent="0.3">
      <c r="A15" s="17" t="s">
        <v>49</v>
      </c>
      <c r="B15" s="19"/>
      <c r="C15" s="5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 t="s">
        <v>49</v>
      </c>
      <c r="Q15" s="19"/>
      <c r="R15" s="19"/>
      <c r="S15" s="19"/>
      <c r="T15" s="19"/>
      <c r="U15" s="19"/>
      <c r="V15" s="19"/>
      <c r="W15" s="19"/>
      <c r="Y15" s="17" t="s">
        <v>49</v>
      </c>
      <c r="Z15" s="19"/>
      <c r="AA15" s="19"/>
      <c r="AC15" s="61"/>
      <c r="AD15" s="61"/>
      <c r="AE15" s="61"/>
    </row>
    <row r="16" spans="1:33" x14ac:dyDescent="0.3">
      <c r="A16" s="9"/>
      <c r="B16" s="19"/>
      <c r="C16" s="5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9"/>
      <c r="Q16" s="19"/>
      <c r="R16" s="19"/>
      <c r="S16" s="19"/>
      <c r="T16" s="19"/>
      <c r="U16" s="19"/>
      <c r="V16" s="19"/>
      <c r="W16" s="19"/>
      <c r="Y16" s="9"/>
      <c r="Z16" s="19"/>
      <c r="AA16" s="19"/>
      <c r="AC16" s="4"/>
      <c r="AD16" s="1"/>
      <c r="AE16" s="1"/>
    </row>
    <row r="17" spans="1:31" x14ac:dyDescent="0.3">
      <c r="A17" s="9" t="s">
        <v>50</v>
      </c>
      <c r="B17" s="18"/>
      <c r="C17" s="51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9" t="s">
        <v>50</v>
      </c>
      <c r="Q17" s="19"/>
      <c r="R17" s="19"/>
      <c r="S17" s="19"/>
      <c r="T17" s="19"/>
      <c r="U17" s="19"/>
      <c r="V17" s="19"/>
      <c r="W17" s="19"/>
      <c r="Y17" s="9" t="s">
        <v>50</v>
      </c>
      <c r="Z17" s="18"/>
      <c r="AA17" s="18"/>
      <c r="AC17" s="4"/>
      <c r="AD17" s="28"/>
      <c r="AE17" s="28"/>
    </row>
    <row r="18" spans="1:31" ht="15" thickBot="1" x14ac:dyDescent="0.35">
      <c r="A18" s="20" t="s">
        <v>76</v>
      </c>
      <c r="B18" s="21">
        <v>200089</v>
      </c>
      <c r="C18" s="52">
        <v>0</v>
      </c>
      <c r="D18" s="21">
        <v>0</v>
      </c>
      <c r="E18" s="21"/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 t="s">
        <v>76</v>
      </c>
      <c r="Q18" s="21"/>
      <c r="R18" s="21">
        <v>0</v>
      </c>
      <c r="S18" s="21">
        <v>0</v>
      </c>
      <c r="T18" s="21">
        <v>0</v>
      </c>
      <c r="U18" s="21">
        <v>0</v>
      </c>
      <c r="V18" s="21">
        <v>50000</v>
      </c>
      <c r="W18" s="21">
        <v>0</v>
      </c>
      <c r="Y18" s="20" t="s">
        <v>70</v>
      </c>
      <c r="Z18" s="21">
        <v>0</v>
      </c>
      <c r="AA18" s="29">
        <v>0</v>
      </c>
      <c r="AC18" s="4"/>
      <c r="AD18" s="4"/>
      <c r="AE18" s="28"/>
    </row>
    <row r="19" spans="1:31" x14ac:dyDescent="0.3">
      <c r="A19" s="9" t="s">
        <v>51</v>
      </c>
      <c r="B19" s="44">
        <v>1548900</v>
      </c>
      <c r="C19" s="51">
        <v>10000</v>
      </c>
      <c r="D19" s="18"/>
      <c r="E19" s="19">
        <v>30000</v>
      </c>
      <c r="F19" s="19" t="s">
        <v>74</v>
      </c>
      <c r="G19" s="19">
        <v>0</v>
      </c>
      <c r="H19" s="18">
        <v>38615</v>
      </c>
      <c r="I19" s="19">
        <v>0</v>
      </c>
      <c r="J19" s="19"/>
      <c r="K19" s="19"/>
      <c r="L19" s="19"/>
      <c r="M19" s="19"/>
      <c r="N19" s="19"/>
      <c r="O19" s="19"/>
      <c r="P19" s="9" t="s">
        <v>51</v>
      </c>
      <c r="Q19" s="19">
        <v>806662</v>
      </c>
      <c r="R19" s="19">
        <v>0</v>
      </c>
      <c r="S19" s="19">
        <v>0</v>
      </c>
      <c r="T19" s="19">
        <v>0</v>
      </c>
      <c r="U19" s="19">
        <v>58000</v>
      </c>
      <c r="V19" s="19">
        <v>0</v>
      </c>
      <c r="W19" s="19"/>
      <c r="Y19" s="9" t="s">
        <v>51</v>
      </c>
      <c r="Z19" s="19">
        <v>780090</v>
      </c>
      <c r="AA19" s="19">
        <v>0</v>
      </c>
      <c r="AC19" s="4"/>
      <c r="AD19" s="4"/>
      <c r="AE19" s="28"/>
    </row>
    <row r="20" spans="1:31" x14ac:dyDescent="0.3">
      <c r="A20" s="9" t="s">
        <v>52</v>
      </c>
      <c r="B20" s="19"/>
      <c r="C20" s="51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9" t="s">
        <v>52</v>
      </c>
      <c r="Q20" s="19">
        <v>322000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Y20" s="9" t="s">
        <v>52</v>
      </c>
      <c r="Z20" s="19">
        <v>750100</v>
      </c>
      <c r="AA20" s="19">
        <v>0</v>
      </c>
      <c r="AC20" s="4"/>
      <c r="AD20" s="4"/>
      <c r="AE20" s="4"/>
    </row>
    <row r="21" spans="1:31" x14ac:dyDescent="0.3">
      <c r="A21" s="9" t="s">
        <v>53</v>
      </c>
      <c r="B21" s="18"/>
      <c r="C21" s="51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9" t="s">
        <v>53</v>
      </c>
      <c r="Q21" s="19"/>
      <c r="R21" s="19"/>
      <c r="S21" s="19"/>
      <c r="T21" s="19"/>
      <c r="U21" s="19"/>
      <c r="V21" s="19"/>
      <c r="W21" s="19"/>
      <c r="Y21" s="9" t="s">
        <v>53</v>
      </c>
      <c r="Z21" s="18"/>
      <c r="AA21" s="18"/>
      <c r="AC21" s="4"/>
      <c r="AD21" s="4"/>
      <c r="AE21" s="4"/>
    </row>
    <row r="22" spans="1:31" ht="15" thickBot="1" x14ac:dyDescent="0.35">
      <c r="A22" s="20" t="s">
        <v>54</v>
      </c>
      <c r="B22" s="21">
        <f>SUM(B19:B20)</f>
        <v>1548900</v>
      </c>
      <c r="C22" s="52">
        <f t="shared" ref="C22:O22" si="6">SUM(C19:C20)</f>
        <v>10000</v>
      </c>
      <c r="D22" s="21">
        <f t="shared" si="6"/>
        <v>0</v>
      </c>
      <c r="E22" s="21">
        <f t="shared" si="6"/>
        <v>30000</v>
      </c>
      <c r="F22" s="21">
        <f t="shared" si="6"/>
        <v>0</v>
      </c>
      <c r="G22" s="21">
        <f t="shared" si="6"/>
        <v>0</v>
      </c>
      <c r="H22" s="21">
        <f t="shared" si="6"/>
        <v>38615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1">
        <f t="shared" si="6"/>
        <v>0</v>
      </c>
      <c r="N22" s="21">
        <f t="shared" si="6"/>
        <v>0</v>
      </c>
      <c r="O22" s="21">
        <f t="shared" si="6"/>
        <v>0</v>
      </c>
      <c r="P22" s="20" t="s">
        <v>54</v>
      </c>
      <c r="Q22" s="21">
        <f t="shared" ref="Q22:W22" si="7">SUM(Q19:Q20)</f>
        <v>1128662</v>
      </c>
      <c r="R22" s="21">
        <f t="shared" si="7"/>
        <v>0</v>
      </c>
      <c r="S22" s="21">
        <f t="shared" si="7"/>
        <v>0</v>
      </c>
      <c r="T22" s="21"/>
      <c r="U22" s="21">
        <v>65000</v>
      </c>
      <c r="V22" s="21">
        <f t="shared" si="7"/>
        <v>0</v>
      </c>
      <c r="W22" s="21">
        <f t="shared" si="7"/>
        <v>0</v>
      </c>
      <c r="Y22" s="20" t="s">
        <v>54</v>
      </c>
      <c r="Z22" s="21">
        <f>SUM(Z19:Z20)</f>
        <v>1530190</v>
      </c>
      <c r="AA22" s="21">
        <f>SUM(AA19:AA20)</f>
        <v>0</v>
      </c>
      <c r="AC22" s="30"/>
      <c r="AD22" s="4"/>
      <c r="AE22" s="31"/>
    </row>
    <row r="23" spans="1:31" ht="15" thickBot="1" x14ac:dyDescent="0.35">
      <c r="A23" s="22" t="s">
        <v>55</v>
      </c>
      <c r="B23" s="23">
        <f t="shared" ref="B23:O23" si="8">B18+B22</f>
        <v>1748989</v>
      </c>
      <c r="C23" s="53">
        <f t="shared" si="8"/>
        <v>10000</v>
      </c>
      <c r="D23" s="23">
        <f t="shared" si="8"/>
        <v>0</v>
      </c>
      <c r="E23" s="23">
        <f t="shared" si="8"/>
        <v>30000</v>
      </c>
      <c r="F23" s="23">
        <f t="shared" si="8"/>
        <v>0</v>
      </c>
      <c r="G23" s="23">
        <f t="shared" si="8"/>
        <v>0</v>
      </c>
      <c r="H23" s="23">
        <f t="shared" si="8"/>
        <v>38615</v>
      </c>
      <c r="I23" s="23">
        <f t="shared" si="8"/>
        <v>0</v>
      </c>
      <c r="J23" s="23">
        <f t="shared" si="8"/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  <c r="O23" s="23">
        <f t="shared" si="8"/>
        <v>0</v>
      </c>
      <c r="P23" s="22" t="s">
        <v>55</v>
      </c>
      <c r="Q23" s="23">
        <f t="shared" ref="Q23:W23" si="9">Q18+Q22</f>
        <v>1128662</v>
      </c>
      <c r="R23" s="23">
        <f t="shared" si="9"/>
        <v>0</v>
      </c>
      <c r="S23" s="23">
        <f t="shared" si="9"/>
        <v>0</v>
      </c>
      <c r="T23" s="23">
        <f t="shared" si="9"/>
        <v>0</v>
      </c>
      <c r="U23" s="23">
        <f t="shared" si="9"/>
        <v>65000</v>
      </c>
      <c r="V23" s="23">
        <f t="shared" si="9"/>
        <v>50000</v>
      </c>
      <c r="W23" s="23">
        <f t="shared" si="9"/>
        <v>0</v>
      </c>
      <c r="Y23" s="22" t="s">
        <v>55</v>
      </c>
      <c r="Z23" s="23">
        <f>Z18+Z22</f>
        <v>1530190</v>
      </c>
      <c r="AA23" s="23">
        <f>AA18+AA22</f>
        <v>0</v>
      </c>
      <c r="AC23" s="4"/>
      <c r="AD23" s="28"/>
      <c r="AE23" s="4"/>
    </row>
    <row r="24" spans="1:31" x14ac:dyDescent="0.3">
      <c r="A24" s="9" t="s">
        <v>56</v>
      </c>
      <c r="B24" s="19"/>
      <c r="C24" s="51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9" t="s">
        <v>56</v>
      </c>
      <c r="Q24" s="19"/>
      <c r="R24" s="19"/>
      <c r="S24" s="19"/>
      <c r="T24" s="19"/>
      <c r="U24" s="19"/>
      <c r="V24" s="19"/>
      <c r="W24" s="19"/>
      <c r="Y24" s="9" t="s">
        <v>56</v>
      </c>
      <c r="Z24" s="19"/>
      <c r="AA24" s="19"/>
      <c r="AC24" s="4"/>
      <c r="AD24" s="4"/>
      <c r="AE24" s="4"/>
    </row>
    <row r="25" spans="1:31" ht="15" thickBot="1" x14ac:dyDescent="0.35">
      <c r="A25" s="20" t="s">
        <v>57</v>
      </c>
      <c r="B25" s="21">
        <f>B14-B23</f>
        <v>2448598</v>
      </c>
      <c r="C25" s="52">
        <f t="shared" ref="C25:O25" si="10">C14-C23</f>
        <v>79482</v>
      </c>
      <c r="D25" s="21">
        <f t="shared" si="10"/>
        <v>196193</v>
      </c>
      <c r="E25" s="21">
        <f t="shared" si="10"/>
        <v>109540</v>
      </c>
      <c r="F25" s="21">
        <f t="shared" si="10"/>
        <v>10000</v>
      </c>
      <c r="G25" s="21">
        <f t="shared" si="10"/>
        <v>11000</v>
      </c>
      <c r="H25" s="21">
        <f t="shared" si="10"/>
        <v>43885</v>
      </c>
      <c r="I25" s="21">
        <f t="shared" si="10"/>
        <v>246400</v>
      </c>
      <c r="J25" s="21">
        <f t="shared" si="10"/>
        <v>44000</v>
      </c>
      <c r="K25" s="21">
        <f t="shared" si="10"/>
        <v>44000</v>
      </c>
      <c r="L25" s="21">
        <f t="shared" si="10"/>
        <v>87632</v>
      </c>
      <c r="M25" s="21">
        <f t="shared" si="10"/>
        <v>54770</v>
      </c>
      <c r="N25" s="21">
        <f t="shared" si="10"/>
        <v>54770</v>
      </c>
      <c r="O25" s="21">
        <f t="shared" si="10"/>
        <v>175264</v>
      </c>
      <c r="P25" s="20" t="s">
        <v>57</v>
      </c>
      <c r="Q25" s="21">
        <f>Q14-Q23</f>
        <v>-143040</v>
      </c>
      <c r="R25" s="21">
        <v>0</v>
      </c>
      <c r="S25" s="21">
        <v>0</v>
      </c>
      <c r="T25" s="21">
        <v>0</v>
      </c>
      <c r="U25" s="21">
        <f>U14-U23</f>
        <v>105500</v>
      </c>
      <c r="V25" s="21">
        <v>0</v>
      </c>
      <c r="W25" s="21">
        <v>0</v>
      </c>
      <c r="Y25" s="20" t="s">
        <v>57</v>
      </c>
      <c r="Z25" s="21">
        <f>Z14-Z23</f>
        <v>437960</v>
      </c>
      <c r="AA25" s="21">
        <f>AA14-AA23</f>
        <v>438220</v>
      </c>
      <c r="AC25" s="4"/>
      <c r="AD25" s="4"/>
      <c r="AE25" s="32"/>
    </row>
    <row r="26" spans="1:31" x14ac:dyDescent="0.3">
      <c r="A26" s="9" t="s">
        <v>58</v>
      </c>
      <c r="B26" s="19"/>
      <c r="C26" s="51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9" t="s">
        <v>58</v>
      </c>
      <c r="Q26" s="19"/>
      <c r="R26" s="19"/>
      <c r="S26" s="19"/>
      <c r="T26" s="19"/>
      <c r="U26" s="19"/>
      <c r="V26" s="19"/>
      <c r="W26" s="19"/>
      <c r="Y26" s="9" t="s">
        <v>59</v>
      </c>
      <c r="Z26" s="19"/>
      <c r="AA26" s="19"/>
      <c r="AC26" s="4"/>
      <c r="AD26" s="4"/>
      <c r="AE26" s="4"/>
    </row>
    <row r="27" spans="1:31" ht="15" thickBot="1" x14ac:dyDescent="0.35">
      <c r="A27" s="20" t="s">
        <v>60</v>
      </c>
      <c r="B27" s="21">
        <v>0</v>
      </c>
      <c r="C27" s="52">
        <v>50</v>
      </c>
      <c r="D27" s="33">
        <v>0</v>
      </c>
      <c r="E27" s="33">
        <v>50</v>
      </c>
      <c r="F27" s="21">
        <v>50</v>
      </c>
      <c r="G27" s="21"/>
      <c r="H27" s="21"/>
      <c r="I27" s="21">
        <v>2000</v>
      </c>
      <c r="J27" s="21"/>
      <c r="K27" s="21"/>
      <c r="L27" s="21"/>
      <c r="M27" s="21"/>
      <c r="N27" s="21"/>
      <c r="O27" s="21"/>
      <c r="P27" s="20" t="s">
        <v>60</v>
      </c>
      <c r="Q27" s="21"/>
      <c r="R27" s="21"/>
      <c r="S27" s="21"/>
      <c r="T27" s="21"/>
      <c r="U27" s="21"/>
      <c r="V27" s="21"/>
      <c r="W27" s="21"/>
      <c r="Y27" s="20" t="s">
        <v>60</v>
      </c>
      <c r="Z27" s="21">
        <v>0</v>
      </c>
      <c r="AA27" s="21">
        <v>0</v>
      </c>
      <c r="AC27" s="30"/>
      <c r="AD27" s="4"/>
      <c r="AE27" s="34"/>
    </row>
    <row r="28" spans="1:31" x14ac:dyDescent="0.3">
      <c r="A28" s="9" t="s">
        <v>61</v>
      </c>
      <c r="B28" s="19"/>
      <c r="C28" s="51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9" t="s">
        <v>61</v>
      </c>
      <c r="Q28" s="19"/>
      <c r="R28" s="19"/>
      <c r="S28" s="19"/>
      <c r="T28" s="19"/>
      <c r="U28" s="19"/>
      <c r="V28" s="19"/>
      <c r="W28" s="19"/>
      <c r="Y28" s="9" t="s">
        <v>61</v>
      </c>
      <c r="Z28" s="19"/>
      <c r="AA28" s="19"/>
      <c r="AC28" s="30"/>
      <c r="AD28" s="4"/>
      <c r="AE28" s="4"/>
    </row>
    <row r="29" spans="1:31" ht="15" thickBot="1" x14ac:dyDescent="0.35">
      <c r="A29" s="20" t="s">
        <v>62</v>
      </c>
      <c r="B29" s="21">
        <f>B25+B27</f>
        <v>2448598</v>
      </c>
      <c r="C29" s="52">
        <f t="shared" ref="C29:O29" si="11">C25+C27</f>
        <v>79532</v>
      </c>
      <c r="D29" s="21">
        <f t="shared" si="11"/>
        <v>196193</v>
      </c>
      <c r="E29" s="21">
        <f t="shared" si="11"/>
        <v>109590</v>
      </c>
      <c r="F29" s="21">
        <f t="shared" si="11"/>
        <v>10050</v>
      </c>
      <c r="G29" s="21">
        <f t="shared" si="11"/>
        <v>11000</v>
      </c>
      <c r="H29" s="21">
        <f t="shared" si="11"/>
        <v>43885</v>
      </c>
      <c r="I29" s="21">
        <f t="shared" si="11"/>
        <v>248400</v>
      </c>
      <c r="J29" s="21">
        <f t="shared" si="11"/>
        <v>44000</v>
      </c>
      <c r="K29" s="21">
        <f t="shared" si="11"/>
        <v>44000</v>
      </c>
      <c r="L29" s="21">
        <f t="shared" si="11"/>
        <v>87632</v>
      </c>
      <c r="M29" s="21">
        <f t="shared" si="11"/>
        <v>54770</v>
      </c>
      <c r="N29" s="21">
        <f t="shared" si="11"/>
        <v>54770</v>
      </c>
      <c r="O29" s="21">
        <f t="shared" si="11"/>
        <v>175264</v>
      </c>
      <c r="P29" s="20" t="s">
        <v>62</v>
      </c>
      <c r="Q29" s="58">
        <f t="shared" ref="Q29:W29" si="12">Q25+Q27</f>
        <v>-143040</v>
      </c>
      <c r="R29" s="21">
        <f t="shared" si="12"/>
        <v>0</v>
      </c>
      <c r="S29" s="21">
        <f t="shared" si="12"/>
        <v>0</v>
      </c>
      <c r="T29" s="21">
        <f t="shared" si="12"/>
        <v>0</v>
      </c>
      <c r="U29" s="21">
        <f t="shared" si="12"/>
        <v>105500</v>
      </c>
      <c r="V29" s="21">
        <f t="shared" si="12"/>
        <v>0</v>
      </c>
      <c r="W29" s="21">
        <f t="shared" si="12"/>
        <v>0</v>
      </c>
      <c r="Y29" s="20" t="s">
        <v>62</v>
      </c>
      <c r="Z29" s="21">
        <f>Z25+Z27</f>
        <v>437960</v>
      </c>
      <c r="AA29" s="21">
        <f>AA25+AA27</f>
        <v>438220</v>
      </c>
    </row>
    <row r="30" spans="1:31" ht="15" thickBot="1" x14ac:dyDescent="0.35">
      <c r="A30" s="22" t="s">
        <v>63</v>
      </c>
      <c r="B30" s="59">
        <f>(B29/43816)</f>
        <v>55.883649808289206</v>
      </c>
      <c r="C30" s="59">
        <f t="shared" ref="C30:O30" si="13">(C29/43816)</f>
        <v>1.8151360233704583</v>
      </c>
      <c r="D30" s="59">
        <f t="shared" si="13"/>
        <v>4.4776565638123058</v>
      </c>
      <c r="E30" s="59">
        <f t="shared" si="13"/>
        <v>2.5011411356582069</v>
      </c>
      <c r="F30" s="59">
        <f t="shared" si="13"/>
        <v>0.22936826729961657</v>
      </c>
      <c r="G30" s="59">
        <f t="shared" si="13"/>
        <v>0.25104984480555048</v>
      </c>
      <c r="H30" s="59">
        <f t="shared" si="13"/>
        <v>1.0015747672083257</v>
      </c>
      <c r="I30" s="59">
        <f t="shared" si="13"/>
        <v>5.6691619499726125</v>
      </c>
      <c r="J30" s="45">
        <f t="shared" si="13"/>
        <v>1.0041993792222019</v>
      </c>
      <c r="K30" s="45">
        <f t="shared" si="13"/>
        <v>1.0041993792222019</v>
      </c>
      <c r="L30" s="45">
        <f t="shared" si="13"/>
        <v>2</v>
      </c>
      <c r="M30" s="59">
        <f t="shared" si="13"/>
        <v>1.25</v>
      </c>
      <c r="N30" s="59">
        <f t="shared" si="13"/>
        <v>1.25</v>
      </c>
      <c r="O30" s="59">
        <f t="shared" si="13"/>
        <v>4</v>
      </c>
      <c r="P30" s="22" t="s">
        <v>63</v>
      </c>
      <c r="Q30" s="35" t="s">
        <v>64</v>
      </c>
      <c r="R30" s="35" t="s">
        <v>64</v>
      </c>
      <c r="S30" s="35" t="s">
        <v>64</v>
      </c>
      <c r="T30" s="35" t="s">
        <v>64</v>
      </c>
      <c r="U30" s="35" t="s">
        <v>64</v>
      </c>
      <c r="V30" s="35" t="s">
        <v>64</v>
      </c>
      <c r="W30" s="35" t="s">
        <v>64</v>
      </c>
      <c r="Y30" s="22" t="s">
        <v>63</v>
      </c>
      <c r="Z30" s="59">
        <f>Z29/43816</f>
        <v>9.9954354573671722</v>
      </c>
      <c r="AA30" s="59">
        <f>AA29/43816</f>
        <v>10.001369362789848</v>
      </c>
    </row>
    <row r="31" spans="1:31" x14ac:dyDescent="0.3">
      <c r="A31" s="9" t="s">
        <v>65</v>
      </c>
      <c r="B31" s="36">
        <v>60</v>
      </c>
      <c r="C31" s="55">
        <v>2</v>
      </c>
      <c r="D31" s="37">
        <v>4</v>
      </c>
      <c r="E31" s="37">
        <v>3</v>
      </c>
      <c r="F31" s="37">
        <v>3.5</v>
      </c>
      <c r="G31" s="37">
        <v>0.25</v>
      </c>
      <c r="H31" s="37">
        <v>1</v>
      </c>
      <c r="I31" s="37">
        <v>100</v>
      </c>
      <c r="J31" s="37">
        <v>1</v>
      </c>
      <c r="K31" s="37">
        <v>1</v>
      </c>
      <c r="L31" s="37">
        <v>2</v>
      </c>
      <c r="M31" s="37">
        <v>2</v>
      </c>
      <c r="N31" s="37">
        <v>4</v>
      </c>
      <c r="O31" s="37">
        <v>4</v>
      </c>
      <c r="P31" s="9" t="s">
        <v>65</v>
      </c>
      <c r="Q31" s="38"/>
      <c r="R31" s="38"/>
      <c r="S31" s="37"/>
      <c r="T31" s="38"/>
      <c r="U31" s="38"/>
      <c r="V31" s="38"/>
      <c r="W31" s="38"/>
      <c r="Y31" s="9" t="s">
        <v>65</v>
      </c>
      <c r="Z31" s="37">
        <v>10</v>
      </c>
      <c r="AA31" s="37">
        <v>10</v>
      </c>
    </row>
    <row r="32" spans="1:31" ht="15.6" x14ac:dyDescent="0.3">
      <c r="A32" s="9" t="s">
        <v>66</v>
      </c>
      <c r="B32" s="16"/>
      <c r="P32" s="9" t="s">
        <v>66</v>
      </c>
      <c r="AA32" s="39"/>
    </row>
    <row r="35" spans="1:25" x14ac:dyDescent="0.3">
      <c r="B35" s="42">
        <f>SUM(B30:O30)</f>
        <v>82.337137118860682</v>
      </c>
      <c r="C35" s="56">
        <f>SUM(Z30:AA30)</f>
        <v>19.996804820157021</v>
      </c>
      <c r="S35" s="40"/>
      <c r="T35" s="4"/>
      <c r="U35" s="32"/>
    </row>
    <row r="36" spans="1:25" x14ac:dyDescent="0.3">
      <c r="A36" t="s">
        <v>67</v>
      </c>
      <c r="S36" s="40"/>
      <c r="T36" s="4"/>
      <c r="U36" s="4"/>
    </row>
    <row r="37" spans="1:25" x14ac:dyDescent="0.3">
      <c r="C37" s="57">
        <f>SUM(B35:C35)</f>
        <v>102.33394193901771</v>
      </c>
      <c r="T37" s="41"/>
      <c r="U37" s="32"/>
    </row>
    <row r="38" spans="1:25" x14ac:dyDescent="0.3">
      <c r="K38" s="42"/>
      <c r="Y38" s="42"/>
    </row>
    <row r="39" spans="1:25" x14ac:dyDescent="0.3">
      <c r="F39" s="42"/>
      <c r="G39" s="42"/>
    </row>
    <row r="40" spans="1:25" x14ac:dyDescent="0.3">
      <c r="F40" s="42"/>
    </row>
  </sheetData>
  <mergeCells count="10">
    <mergeCell ref="C5:O5"/>
    <mergeCell ref="Q5:W5"/>
    <mergeCell ref="Z5:AA5"/>
    <mergeCell ref="AC15:AE15"/>
    <mergeCell ref="A1:O1"/>
    <mergeCell ref="P1:AA1"/>
    <mergeCell ref="A2:O2"/>
    <mergeCell ref="P2:AA2"/>
    <mergeCell ref="C3:O3"/>
    <mergeCell ref="P3:W3"/>
  </mergeCells>
  <pageMargins left="0.7" right="0.7" top="0.75" bottom="0.75" header="0.3" footer="0.3"/>
  <pageSetup paperSize="3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FC9C-AA0E-45EA-9207-7DC6CB78BDF3}">
  <sheetPr>
    <pageSetUpPr fitToPage="1"/>
  </sheetPr>
  <dimension ref="A1:AG40"/>
  <sheetViews>
    <sheetView workbookViewId="0">
      <selection activeCell="B30" sqref="B30"/>
    </sheetView>
  </sheetViews>
  <sheetFormatPr defaultRowHeight="14.4" x14ac:dyDescent="0.3"/>
  <cols>
    <col min="1" max="1" width="38.6640625" customWidth="1"/>
    <col min="2" max="2" width="20.88671875" bestFit="1" customWidth="1"/>
    <col min="3" max="3" width="10.5546875" bestFit="1" customWidth="1"/>
    <col min="4" max="4" width="10.88671875" customWidth="1"/>
    <col min="5" max="5" width="10.5546875" bestFit="1" customWidth="1"/>
    <col min="6" max="6" width="11" bestFit="1" customWidth="1"/>
    <col min="7" max="7" width="9" bestFit="1" customWidth="1"/>
    <col min="8" max="8" width="11.5546875" bestFit="1" customWidth="1"/>
    <col min="9" max="9" width="14.5546875" customWidth="1"/>
    <col min="10" max="10" width="11.5546875" bestFit="1" customWidth="1"/>
    <col min="11" max="12" width="9" bestFit="1" customWidth="1"/>
    <col min="14" max="14" width="10" bestFit="1" customWidth="1"/>
    <col min="15" max="15" width="11.109375" customWidth="1"/>
    <col min="16" max="16" width="40.88671875" customWidth="1"/>
    <col min="17" max="17" width="13.109375" bestFit="1" customWidth="1"/>
    <col min="18" max="18" width="10.6640625" bestFit="1" customWidth="1"/>
    <col min="19" max="20" width="10" bestFit="1" customWidth="1"/>
    <col min="21" max="21" width="11.33203125" bestFit="1" customWidth="1"/>
    <col min="22" max="22" width="13.33203125" bestFit="1" customWidth="1"/>
    <col min="23" max="23" width="9.6640625" bestFit="1" customWidth="1"/>
    <col min="24" max="24" width="10.44140625" customWidth="1"/>
    <col min="25" max="25" width="41" customWidth="1"/>
    <col min="26" max="26" width="12.33203125" bestFit="1" customWidth="1"/>
    <col min="27" max="27" width="12.5546875" bestFit="1" customWidth="1"/>
    <col min="29" max="29" width="28.109375" bestFit="1" customWidth="1"/>
    <col min="30" max="30" width="14.5546875" bestFit="1" customWidth="1"/>
    <col min="31" max="32" width="15.6640625" bestFit="1" customWidth="1"/>
    <col min="33" max="33" width="16.88671875" bestFit="1" customWidth="1"/>
  </cols>
  <sheetData>
    <row r="1" spans="1:33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 t="s">
        <v>0</v>
      </c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E1" s="1" t="s">
        <v>1</v>
      </c>
      <c r="AF1" s="1" t="s">
        <v>2</v>
      </c>
      <c r="AG1" s="1" t="s">
        <v>3</v>
      </c>
    </row>
    <row r="2" spans="1:33" ht="18" x14ac:dyDescent="0.35">
      <c r="A2" s="62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 t="str">
        <f>A2</f>
        <v>Annual Budget for the Year Ending December 31, 2025</v>
      </c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C2" s="2"/>
      <c r="AE2" s="1" t="s">
        <v>4</v>
      </c>
      <c r="AF2" s="1" t="s">
        <v>5</v>
      </c>
      <c r="AG2" s="1" t="s">
        <v>6</v>
      </c>
    </row>
    <row r="3" spans="1:33" ht="18" x14ac:dyDescent="0.35">
      <c r="A3" s="3"/>
      <c r="B3" s="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Y3" s="4"/>
      <c r="Z3" s="4"/>
      <c r="AA3" s="4"/>
      <c r="AC3" s="2"/>
    </row>
    <row r="4" spans="1:33" ht="15.6" x14ac:dyDescent="0.3">
      <c r="AC4" s="5" t="s">
        <v>7</v>
      </c>
      <c r="AE4" s="6">
        <f>B9+SUM(Z9:AA9)</f>
        <v>7503191</v>
      </c>
      <c r="AF4" s="7">
        <f>SUM(C9:O9)+SUM(Q9:W9)</f>
        <v>2660839</v>
      </c>
      <c r="AG4" s="6">
        <f>SUM(AE4:AF4)</f>
        <v>10164030</v>
      </c>
    </row>
    <row r="5" spans="1:33" ht="15.6" x14ac:dyDescent="0.3">
      <c r="B5" s="8" t="s">
        <v>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Q5" s="60" t="s">
        <v>9</v>
      </c>
      <c r="R5" s="60"/>
      <c r="S5" s="60"/>
      <c r="T5" s="60"/>
      <c r="U5" s="60"/>
      <c r="V5" s="60"/>
      <c r="W5" s="60"/>
      <c r="Z5" s="60" t="s">
        <v>10</v>
      </c>
      <c r="AA5" s="60"/>
      <c r="AB5" s="9"/>
      <c r="AC5" s="5" t="s">
        <v>11</v>
      </c>
      <c r="AE5" s="6">
        <f>B12+SUM(Z12:AA12)</f>
        <v>500000</v>
      </c>
      <c r="AF5" s="7">
        <f>SUM(C12:O12)+SUM(Q12:W12)</f>
        <v>355000</v>
      </c>
      <c r="AG5" s="7">
        <f t="shared" ref="AG5:AG12" si="0">SUM(AE5:AF5)</f>
        <v>855000</v>
      </c>
    </row>
    <row r="6" spans="1:33" ht="15.6" x14ac:dyDescent="0.3">
      <c r="A6" s="10" t="s">
        <v>12</v>
      </c>
      <c r="B6" s="11"/>
      <c r="P6" s="10" t="s">
        <v>12</v>
      </c>
      <c r="X6" s="9"/>
      <c r="Y6" s="10" t="s">
        <v>12</v>
      </c>
      <c r="Z6" s="11"/>
      <c r="AA6" s="11"/>
      <c r="AC6" s="5" t="s">
        <v>13</v>
      </c>
      <c r="AE6" s="6">
        <f>SUM(AE4:AE5)</f>
        <v>8003191</v>
      </c>
      <c r="AF6" s="6">
        <f>SUM(AF4:AF5)</f>
        <v>3015839</v>
      </c>
      <c r="AG6" s="6">
        <f>SUM(AG4:AG5)</f>
        <v>11019030</v>
      </c>
    </row>
    <row r="7" spans="1:33" ht="43.2" x14ac:dyDescent="0.3">
      <c r="A7" s="12"/>
      <c r="B7" s="13" t="s">
        <v>14</v>
      </c>
      <c r="C7" s="11" t="s">
        <v>15</v>
      </c>
      <c r="D7" s="14" t="s">
        <v>16</v>
      </c>
      <c r="E7" s="11" t="s">
        <v>17</v>
      </c>
      <c r="F7" s="11" t="s">
        <v>18</v>
      </c>
      <c r="G7" s="14" t="s">
        <v>19</v>
      </c>
      <c r="H7" s="14" t="s">
        <v>20</v>
      </c>
      <c r="I7" s="14" t="s">
        <v>21</v>
      </c>
      <c r="J7" s="15" t="s">
        <v>22</v>
      </c>
      <c r="K7" s="15" t="s">
        <v>23</v>
      </c>
      <c r="L7" s="14" t="s">
        <v>24</v>
      </c>
      <c r="M7" s="11" t="s">
        <v>25</v>
      </c>
      <c r="N7" s="11" t="s">
        <v>26</v>
      </c>
      <c r="O7" s="14" t="s">
        <v>27</v>
      </c>
      <c r="P7" s="12"/>
      <c r="Q7" s="14" t="s">
        <v>28</v>
      </c>
      <c r="R7" s="11" t="s">
        <v>29</v>
      </c>
      <c r="S7" s="11" t="s">
        <v>30</v>
      </c>
      <c r="T7" s="11" t="s">
        <v>31</v>
      </c>
      <c r="U7" s="11" t="s">
        <v>32</v>
      </c>
      <c r="V7" s="14" t="s">
        <v>33</v>
      </c>
      <c r="W7" s="11" t="s">
        <v>34</v>
      </c>
      <c r="Y7" s="12"/>
      <c r="Z7" s="14" t="s">
        <v>35</v>
      </c>
      <c r="AA7" s="14" t="s">
        <v>69</v>
      </c>
      <c r="AC7" s="16" t="s">
        <v>36</v>
      </c>
      <c r="AE7" s="6">
        <f>B18+SUM(Z18:AA18)</f>
        <v>2000000</v>
      </c>
      <c r="AF7" s="6">
        <f>SUM(C18:O18)+SUM(Q18:W18)</f>
        <v>230000</v>
      </c>
      <c r="AG7" s="6">
        <f t="shared" si="0"/>
        <v>2230000</v>
      </c>
    </row>
    <row r="8" spans="1:33" ht="15.6" x14ac:dyDescent="0.3">
      <c r="A8" s="17" t="s">
        <v>37</v>
      </c>
      <c r="P8" s="17" t="s">
        <v>37</v>
      </c>
      <c r="Y8" s="17" t="s">
        <v>37</v>
      </c>
      <c r="AC8" s="5" t="s">
        <v>38</v>
      </c>
      <c r="AE8" s="6">
        <f>B23+SUM(Z23:AA23)</f>
        <v>4879481</v>
      </c>
      <c r="AF8" s="7">
        <f>SUM(C23:O23)+SUM(Q23:W23)</f>
        <v>880070</v>
      </c>
      <c r="AG8" s="7">
        <f t="shared" si="0"/>
        <v>5759551</v>
      </c>
    </row>
    <row r="9" spans="1:33" ht="15.6" x14ac:dyDescent="0.3">
      <c r="A9" s="9" t="s">
        <v>39</v>
      </c>
      <c r="B9" s="18">
        <v>4937759</v>
      </c>
      <c r="C9" s="18">
        <v>83505</v>
      </c>
      <c r="D9" s="18">
        <v>209558</v>
      </c>
      <c r="E9" s="18">
        <v>132600</v>
      </c>
      <c r="F9" s="18">
        <v>80000</v>
      </c>
      <c r="G9" s="18">
        <v>10911</v>
      </c>
      <c r="H9" s="18">
        <v>82500</v>
      </c>
      <c r="I9" s="18">
        <v>250000</v>
      </c>
      <c r="J9" s="18">
        <v>44296</v>
      </c>
      <c r="K9" s="18">
        <v>44296</v>
      </c>
      <c r="L9" s="18">
        <v>88592</v>
      </c>
      <c r="M9" s="18">
        <v>55370</v>
      </c>
      <c r="N9" s="18">
        <v>55370</v>
      </c>
      <c r="O9" s="18">
        <v>177184</v>
      </c>
      <c r="P9" s="9" t="s">
        <v>39</v>
      </c>
      <c r="Q9" s="18">
        <v>369643</v>
      </c>
      <c r="R9" s="18">
        <v>185000</v>
      </c>
      <c r="S9" s="18">
        <v>85000</v>
      </c>
      <c r="T9" s="18">
        <v>0</v>
      </c>
      <c r="U9" s="18">
        <v>350000</v>
      </c>
      <c r="V9" s="18">
        <v>350000</v>
      </c>
      <c r="W9" s="18">
        <v>7014</v>
      </c>
      <c r="Y9" s="9" t="s">
        <v>39</v>
      </c>
      <c r="Z9" s="18">
        <v>2122472</v>
      </c>
      <c r="AA9" s="18">
        <v>442960</v>
      </c>
      <c r="AC9" s="5" t="s">
        <v>40</v>
      </c>
      <c r="AE9" s="6">
        <f>SUM(AE7:AE8)</f>
        <v>6879481</v>
      </c>
      <c r="AF9" s="6">
        <f>SUM(AF7:AF8)</f>
        <v>1110070</v>
      </c>
      <c r="AG9" s="6">
        <f t="shared" si="0"/>
        <v>7989551</v>
      </c>
    </row>
    <row r="10" spans="1:33" ht="15.6" x14ac:dyDescent="0.3">
      <c r="A10" s="9" t="s">
        <v>41</v>
      </c>
      <c r="B10" s="19">
        <v>0</v>
      </c>
      <c r="C10" s="19"/>
      <c r="D10" s="19">
        <v>0</v>
      </c>
      <c r="E10" s="19">
        <v>0</v>
      </c>
      <c r="F10" s="19">
        <v>0</v>
      </c>
      <c r="G10" s="19"/>
      <c r="H10" s="19"/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9" t="s">
        <v>41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Y10" s="9" t="s">
        <v>41</v>
      </c>
      <c r="Z10" s="19">
        <v>0</v>
      </c>
      <c r="AA10" s="19">
        <v>0</v>
      </c>
      <c r="AC10" s="5" t="s">
        <v>42</v>
      </c>
      <c r="AE10" s="6">
        <f>B25+SUM(Z25:AA25)</f>
        <v>3123710</v>
      </c>
      <c r="AF10" s="7">
        <f>SUM(C25:O25)+SUM(Q25:W25)</f>
        <v>1258755</v>
      </c>
      <c r="AG10" s="7">
        <f t="shared" si="0"/>
        <v>4382465</v>
      </c>
    </row>
    <row r="11" spans="1:33" ht="16.2" thickBot="1" x14ac:dyDescent="0.35">
      <c r="A11" s="20" t="s">
        <v>43</v>
      </c>
      <c r="B11" s="21">
        <f t="shared" ref="B11:H11" si="1">SUM(B9:B10)</f>
        <v>4937759</v>
      </c>
      <c r="C11" s="21">
        <f t="shared" si="1"/>
        <v>83505</v>
      </c>
      <c r="D11" s="21">
        <f t="shared" si="1"/>
        <v>209558</v>
      </c>
      <c r="E11" s="21">
        <f t="shared" si="1"/>
        <v>132600</v>
      </c>
      <c r="F11" s="21">
        <f t="shared" si="1"/>
        <v>80000</v>
      </c>
      <c r="G11" s="21">
        <f t="shared" si="1"/>
        <v>10911</v>
      </c>
      <c r="H11" s="21">
        <f t="shared" si="1"/>
        <v>82500</v>
      </c>
      <c r="I11" s="21">
        <f t="shared" ref="I11:O11" si="2">SUM(I9:I10)</f>
        <v>250000</v>
      </c>
      <c r="J11" s="21">
        <f t="shared" si="2"/>
        <v>44296</v>
      </c>
      <c r="K11" s="21">
        <f t="shared" si="2"/>
        <v>44296</v>
      </c>
      <c r="L11" s="21">
        <f t="shared" si="2"/>
        <v>88592</v>
      </c>
      <c r="M11" s="21">
        <f t="shared" si="2"/>
        <v>55370</v>
      </c>
      <c r="N11" s="21">
        <f t="shared" si="2"/>
        <v>55370</v>
      </c>
      <c r="O11" s="21">
        <f t="shared" si="2"/>
        <v>177184</v>
      </c>
      <c r="P11" s="20" t="s">
        <v>43</v>
      </c>
      <c r="Q11" s="21">
        <f t="shared" ref="Q11:W11" si="3">SUM(Q9:Q10)</f>
        <v>369643</v>
      </c>
      <c r="R11" s="21">
        <f t="shared" si="3"/>
        <v>185000</v>
      </c>
      <c r="S11" s="21">
        <f t="shared" si="3"/>
        <v>85000</v>
      </c>
      <c r="T11" s="21">
        <f t="shared" si="3"/>
        <v>0</v>
      </c>
      <c r="U11" s="21">
        <f t="shared" si="3"/>
        <v>350000</v>
      </c>
      <c r="V11" s="21">
        <f t="shared" si="3"/>
        <v>350000</v>
      </c>
      <c r="W11" s="21">
        <f t="shared" si="3"/>
        <v>7014</v>
      </c>
      <c r="Y11" s="20" t="s">
        <v>43</v>
      </c>
      <c r="Z11" s="21">
        <f>SUM(Z9:Z10)</f>
        <v>2122472</v>
      </c>
      <c r="AA11" s="21">
        <f>SUM(AA9:AA10)</f>
        <v>442960</v>
      </c>
      <c r="AC11" s="5" t="s">
        <v>44</v>
      </c>
      <c r="AE11" s="6">
        <f>B27+SUM(Z27:AA27)</f>
        <v>0</v>
      </c>
      <c r="AF11" s="7">
        <f>SUM(C27:O27)+SUM(Q27:W27)</f>
        <v>2150</v>
      </c>
      <c r="AG11" s="7">
        <f t="shared" si="0"/>
        <v>2150</v>
      </c>
    </row>
    <row r="12" spans="1:33" ht="16.2" thickBot="1" x14ac:dyDescent="0.35">
      <c r="A12" s="22" t="s">
        <v>45</v>
      </c>
      <c r="B12" s="23">
        <v>300000</v>
      </c>
      <c r="C12" s="23">
        <v>0</v>
      </c>
      <c r="D12" s="23">
        <v>0</v>
      </c>
      <c r="E12" s="23">
        <v>30000</v>
      </c>
      <c r="F12" s="23"/>
      <c r="G12" s="23"/>
      <c r="H12" s="23"/>
      <c r="I12" s="23">
        <v>0</v>
      </c>
      <c r="J12" s="23"/>
      <c r="K12" s="23"/>
      <c r="L12" s="23"/>
      <c r="M12" s="23"/>
      <c r="N12" s="23"/>
      <c r="O12" s="23"/>
      <c r="P12" s="22" t="s">
        <v>45</v>
      </c>
      <c r="Q12" s="23">
        <v>0</v>
      </c>
      <c r="R12" s="23"/>
      <c r="S12" s="23"/>
      <c r="T12" s="23">
        <v>0</v>
      </c>
      <c r="U12" s="23">
        <v>25000</v>
      </c>
      <c r="V12" s="23">
        <v>300000</v>
      </c>
      <c r="W12" s="23"/>
      <c r="Y12" s="22" t="s">
        <v>45</v>
      </c>
      <c r="Z12" s="24">
        <v>200000</v>
      </c>
      <c r="AA12" s="23">
        <v>0</v>
      </c>
      <c r="AC12" s="25" t="s">
        <v>46</v>
      </c>
      <c r="AD12" s="9"/>
      <c r="AE12" s="26">
        <f>SUM(AE10:AE11)</f>
        <v>3123710</v>
      </c>
      <c r="AF12" s="26">
        <f>SUM(AF10:AF11)</f>
        <v>1260905</v>
      </c>
      <c r="AG12" s="26">
        <f t="shared" si="0"/>
        <v>4384615</v>
      </c>
    </row>
    <row r="13" spans="1:33" x14ac:dyDescent="0.3">
      <c r="A13" s="9" t="s">
        <v>47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9" t="s">
        <v>47</v>
      </c>
      <c r="Q13" s="27"/>
      <c r="R13" s="27"/>
      <c r="S13" s="27"/>
      <c r="T13" s="27"/>
      <c r="U13" s="27"/>
      <c r="V13" s="27"/>
      <c r="W13" s="27"/>
      <c r="Y13" s="9" t="s">
        <v>47</v>
      </c>
      <c r="Z13" s="27"/>
      <c r="AA13" s="27"/>
    </row>
    <row r="14" spans="1:33" ht="15" thickBot="1" x14ac:dyDescent="0.35">
      <c r="A14" s="20" t="s">
        <v>48</v>
      </c>
      <c r="B14" s="21">
        <f t="shared" ref="B14:O14" si="4">B11+B12</f>
        <v>5237759</v>
      </c>
      <c r="C14" s="21">
        <f t="shared" si="4"/>
        <v>83505</v>
      </c>
      <c r="D14" s="21">
        <f t="shared" si="4"/>
        <v>209558</v>
      </c>
      <c r="E14" s="21">
        <f t="shared" si="4"/>
        <v>162600</v>
      </c>
      <c r="F14" s="21">
        <f t="shared" si="4"/>
        <v>80000</v>
      </c>
      <c r="G14" s="21">
        <f t="shared" si="4"/>
        <v>10911</v>
      </c>
      <c r="H14" s="21">
        <f t="shared" si="4"/>
        <v>82500</v>
      </c>
      <c r="I14" s="21">
        <f t="shared" si="4"/>
        <v>250000</v>
      </c>
      <c r="J14" s="21">
        <f t="shared" si="4"/>
        <v>44296</v>
      </c>
      <c r="K14" s="21">
        <f t="shared" si="4"/>
        <v>44296</v>
      </c>
      <c r="L14" s="21">
        <f t="shared" si="4"/>
        <v>88592</v>
      </c>
      <c r="M14" s="21">
        <f t="shared" si="4"/>
        <v>55370</v>
      </c>
      <c r="N14" s="21">
        <f t="shared" si="4"/>
        <v>55370</v>
      </c>
      <c r="O14" s="21">
        <f t="shared" si="4"/>
        <v>177184</v>
      </c>
      <c r="P14" s="20" t="s">
        <v>48</v>
      </c>
      <c r="Q14" s="21">
        <f t="shared" ref="Q14:W14" si="5">Q11+Q12</f>
        <v>369643</v>
      </c>
      <c r="R14" s="21">
        <f t="shared" si="5"/>
        <v>185000</v>
      </c>
      <c r="S14" s="21">
        <f t="shared" si="5"/>
        <v>85000</v>
      </c>
      <c r="T14" s="21">
        <f t="shared" si="5"/>
        <v>0</v>
      </c>
      <c r="U14" s="21">
        <f t="shared" si="5"/>
        <v>375000</v>
      </c>
      <c r="V14" s="21">
        <f t="shared" si="5"/>
        <v>650000</v>
      </c>
      <c r="W14" s="21">
        <f t="shared" si="5"/>
        <v>7014</v>
      </c>
      <c r="Y14" s="20" t="s">
        <v>48</v>
      </c>
      <c r="Z14" s="21">
        <f>Z11+Z12</f>
        <v>2322472</v>
      </c>
      <c r="AA14" s="21">
        <f>AA11+AA12</f>
        <v>442960</v>
      </c>
    </row>
    <row r="15" spans="1:33" x14ac:dyDescent="0.3">
      <c r="A15" s="17" t="s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 t="s">
        <v>49</v>
      </c>
      <c r="Q15" s="19"/>
      <c r="R15" s="19"/>
      <c r="S15" s="19"/>
      <c r="T15" s="19"/>
      <c r="U15" s="19"/>
      <c r="V15" s="19"/>
      <c r="W15" s="19"/>
      <c r="Y15" s="17" t="s">
        <v>49</v>
      </c>
      <c r="Z15" s="19"/>
      <c r="AA15" s="19"/>
      <c r="AC15" s="61"/>
      <c r="AD15" s="61"/>
      <c r="AE15" s="61"/>
    </row>
    <row r="16" spans="1:33" x14ac:dyDescent="0.3">
      <c r="A16" s="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9"/>
      <c r="Q16" s="19"/>
      <c r="R16" s="19"/>
      <c r="S16" s="19"/>
      <c r="T16" s="19"/>
      <c r="U16" s="19"/>
      <c r="V16" s="19"/>
      <c r="W16" s="19"/>
      <c r="Y16" s="9"/>
      <c r="Z16" s="19"/>
      <c r="AA16" s="19"/>
      <c r="AC16" s="4"/>
      <c r="AD16" s="1"/>
      <c r="AE16" s="1"/>
    </row>
    <row r="17" spans="1:31" x14ac:dyDescent="0.3">
      <c r="A17" s="9" t="s">
        <v>50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9" t="s">
        <v>50</v>
      </c>
      <c r="Q17" s="19"/>
      <c r="R17" s="19"/>
      <c r="S17" s="19"/>
      <c r="T17" s="19"/>
      <c r="U17" s="19"/>
      <c r="V17" s="19"/>
      <c r="W17" s="19"/>
      <c r="Y17" s="9" t="s">
        <v>50</v>
      </c>
      <c r="Z17" s="18"/>
      <c r="AA17" s="18"/>
      <c r="AC17" s="4"/>
      <c r="AD17" s="28"/>
      <c r="AE17" s="28"/>
    </row>
    <row r="18" spans="1:31" ht="15" thickBot="1" x14ac:dyDescent="0.35">
      <c r="A18" s="20" t="s">
        <v>72</v>
      </c>
      <c r="B18" s="21">
        <v>1500000</v>
      </c>
      <c r="C18" s="21">
        <v>0</v>
      </c>
      <c r="D18" s="21">
        <v>0</v>
      </c>
      <c r="E18" s="21">
        <v>30000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 t="s">
        <v>70</v>
      </c>
      <c r="Q18" s="21">
        <v>150000</v>
      </c>
      <c r="R18" s="21">
        <v>0</v>
      </c>
      <c r="S18" s="21">
        <v>0</v>
      </c>
      <c r="T18" s="21">
        <v>0</v>
      </c>
      <c r="U18" s="21">
        <v>0</v>
      </c>
      <c r="V18" s="21">
        <v>50000</v>
      </c>
      <c r="W18" s="21">
        <v>0</v>
      </c>
      <c r="Y18" s="20" t="s">
        <v>70</v>
      </c>
      <c r="Z18" s="21">
        <v>500000</v>
      </c>
      <c r="AA18" s="29">
        <v>0</v>
      </c>
      <c r="AC18" s="4"/>
      <c r="AD18" s="4"/>
      <c r="AE18" s="28"/>
    </row>
    <row r="19" spans="1:31" x14ac:dyDescent="0.3">
      <c r="A19" s="9" t="s">
        <v>51</v>
      </c>
      <c r="B19" s="44">
        <v>1500000</v>
      </c>
      <c r="C19" s="19">
        <v>24000</v>
      </c>
      <c r="D19" s="18">
        <v>32352</v>
      </c>
      <c r="E19" s="19">
        <v>30000</v>
      </c>
      <c r="F19" s="19" t="s">
        <v>74</v>
      </c>
      <c r="G19" s="19">
        <v>0</v>
      </c>
      <c r="H19" s="18">
        <v>37926</v>
      </c>
      <c r="I19" s="19">
        <v>0</v>
      </c>
      <c r="J19" s="19"/>
      <c r="K19" s="19"/>
      <c r="L19" s="19"/>
      <c r="M19" s="19"/>
      <c r="N19" s="19"/>
      <c r="O19" s="19"/>
      <c r="P19" s="9" t="s">
        <v>51</v>
      </c>
      <c r="Q19" s="19">
        <v>460792</v>
      </c>
      <c r="R19" s="19">
        <v>0</v>
      </c>
      <c r="S19" s="19">
        <v>0</v>
      </c>
      <c r="T19" s="19">
        <v>0</v>
      </c>
      <c r="U19" s="19">
        <v>58000</v>
      </c>
      <c r="V19" s="19">
        <v>0</v>
      </c>
      <c r="W19" s="19"/>
      <c r="Y19" s="9" t="s">
        <v>51</v>
      </c>
      <c r="Z19" s="19">
        <v>873581</v>
      </c>
      <c r="AA19" s="19">
        <v>0</v>
      </c>
      <c r="AC19" s="4"/>
      <c r="AD19" s="4"/>
      <c r="AE19" s="28"/>
    </row>
    <row r="20" spans="1:31" x14ac:dyDescent="0.3">
      <c r="A20" s="9" t="s">
        <v>52</v>
      </c>
      <c r="B20" s="19"/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9" t="s">
        <v>52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Y20" s="9" t="s">
        <v>52</v>
      </c>
      <c r="Z20" s="19">
        <v>505900</v>
      </c>
      <c r="AA20" s="19">
        <v>0</v>
      </c>
      <c r="AC20" s="4"/>
      <c r="AD20" s="4"/>
      <c r="AE20" s="4"/>
    </row>
    <row r="21" spans="1:31" x14ac:dyDescent="0.3">
      <c r="A21" s="9" t="s">
        <v>53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9" t="s">
        <v>53</v>
      </c>
      <c r="Q21" s="19"/>
      <c r="R21" s="19"/>
      <c r="S21" s="19"/>
      <c r="T21" s="19"/>
      <c r="U21" s="19"/>
      <c r="V21" s="19"/>
      <c r="W21" s="19"/>
      <c r="Y21" s="9" t="s">
        <v>53</v>
      </c>
      <c r="Z21" s="18"/>
      <c r="AA21" s="18"/>
      <c r="AC21" s="4"/>
      <c r="AD21" s="4"/>
      <c r="AE21" s="4"/>
    </row>
    <row r="22" spans="1:31" ht="15" thickBot="1" x14ac:dyDescent="0.35">
      <c r="A22" s="20" t="s">
        <v>54</v>
      </c>
      <c r="B22" s="21">
        <f t="shared" ref="B22:O22" si="6">SUM(B19:B20)</f>
        <v>1500000</v>
      </c>
      <c r="C22" s="21">
        <f t="shared" si="6"/>
        <v>24000</v>
      </c>
      <c r="D22" s="21">
        <f t="shared" si="6"/>
        <v>32352</v>
      </c>
      <c r="E22" s="21">
        <f t="shared" si="6"/>
        <v>30000</v>
      </c>
      <c r="F22" s="21">
        <f t="shared" si="6"/>
        <v>0</v>
      </c>
      <c r="G22" s="21">
        <f t="shared" si="6"/>
        <v>0</v>
      </c>
      <c r="H22" s="21">
        <f t="shared" si="6"/>
        <v>37926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1">
        <f t="shared" si="6"/>
        <v>0</v>
      </c>
      <c r="N22" s="21">
        <f t="shared" si="6"/>
        <v>0</v>
      </c>
      <c r="O22" s="21">
        <f t="shared" si="6"/>
        <v>0</v>
      </c>
      <c r="P22" s="20" t="s">
        <v>54</v>
      </c>
      <c r="Q22" s="21">
        <f t="shared" ref="Q22:W22" si="7">SUM(Q19:Q20)</f>
        <v>460792</v>
      </c>
      <c r="R22" s="21">
        <f t="shared" si="7"/>
        <v>0</v>
      </c>
      <c r="S22" s="21">
        <f t="shared" si="7"/>
        <v>0</v>
      </c>
      <c r="T22" s="21"/>
      <c r="U22" s="21">
        <v>65000</v>
      </c>
      <c r="V22" s="21">
        <f t="shared" si="7"/>
        <v>0</v>
      </c>
      <c r="W22" s="21">
        <f t="shared" si="7"/>
        <v>0</v>
      </c>
      <c r="Y22" s="20" t="s">
        <v>54</v>
      </c>
      <c r="Z22" s="21">
        <f>SUM(Z19:Z20)</f>
        <v>1379481</v>
      </c>
      <c r="AA22" s="21">
        <f>SUM(AA19:AA20)</f>
        <v>0</v>
      </c>
      <c r="AC22" s="30"/>
      <c r="AD22" s="4"/>
      <c r="AE22" s="31"/>
    </row>
    <row r="23" spans="1:31" ht="15" thickBot="1" x14ac:dyDescent="0.35">
      <c r="A23" s="22" t="s">
        <v>55</v>
      </c>
      <c r="B23" s="23">
        <f t="shared" ref="B23:O23" si="8">B18+B22</f>
        <v>3000000</v>
      </c>
      <c r="C23" s="23">
        <f t="shared" si="8"/>
        <v>24000</v>
      </c>
      <c r="D23" s="23">
        <f t="shared" si="8"/>
        <v>32352</v>
      </c>
      <c r="E23" s="23">
        <f t="shared" si="8"/>
        <v>60000</v>
      </c>
      <c r="F23" s="23">
        <f t="shared" si="8"/>
        <v>0</v>
      </c>
      <c r="G23" s="23">
        <f t="shared" si="8"/>
        <v>0</v>
      </c>
      <c r="H23" s="23">
        <f t="shared" si="8"/>
        <v>37926</v>
      </c>
      <c r="I23" s="23">
        <f t="shared" si="8"/>
        <v>0</v>
      </c>
      <c r="J23" s="23">
        <f t="shared" si="8"/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  <c r="O23" s="23">
        <f t="shared" si="8"/>
        <v>0</v>
      </c>
      <c r="P23" s="22" t="s">
        <v>55</v>
      </c>
      <c r="Q23" s="23">
        <f t="shared" ref="Q23:W23" si="9">Q18+Q22</f>
        <v>610792</v>
      </c>
      <c r="R23" s="23">
        <f t="shared" si="9"/>
        <v>0</v>
      </c>
      <c r="S23" s="23">
        <f t="shared" si="9"/>
        <v>0</v>
      </c>
      <c r="T23" s="23">
        <f t="shared" si="9"/>
        <v>0</v>
      </c>
      <c r="U23" s="23">
        <f t="shared" si="9"/>
        <v>65000</v>
      </c>
      <c r="V23" s="23">
        <f t="shared" si="9"/>
        <v>50000</v>
      </c>
      <c r="W23" s="23">
        <f t="shared" si="9"/>
        <v>0</v>
      </c>
      <c r="Y23" s="22" t="s">
        <v>55</v>
      </c>
      <c r="Z23" s="23">
        <f>Z18+Z22</f>
        <v>1879481</v>
      </c>
      <c r="AA23" s="23">
        <f>AA18+AA22</f>
        <v>0</v>
      </c>
      <c r="AC23" s="4"/>
      <c r="AD23" s="28"/>
      <c r="AE23" s="4"/>
    </row>
    <row r="24" spans="1:31" x14ac:dyDescent="0.3">
      <c r="A24" s="9" t="s">
        <v>56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9" t="s">
        <v>56</v>
      </c>
      <c r="Q24" s="19"/>
      <c r="R24" s="19"/>
      <c r="S24" s="19"/>
      <c r="T24" s="19"/>
      <c r="U24" s="19"/>
      <c r="V24" s="19"/>
      <c r="W24" s="19"/>
      <c r="Y24" s="9" t="s">
        <v>56</v>
      </c>
      <c r="Z24" s="19"/>
      <c r="AA24" s="19"/>
      <c r="AC24" s="4"/>
      <c r="AD24" s="4"/>
      <c r="AE24" s="4"/>
    </row>
    <row r="25" spans="1:31" ht="15" thickBot="1" x14ac:dyDescent="0.35">
      <c r="A25" s="20" t="s">
        <v>57</v>
      </c>
      <c r="B25" s="21">
        <f>B14-B23</f>
        <v>2237759</v>
      </c>
      <c r="C25" s="21">
        <f t="shared" ref="C25:O25" si="10">C14-C23</f>
        <v>59505</v>
      </c>
      <c r="D25" s="21">
        <f t="shared" si="10"/>
        <v>177206</v>
      </c>
      <c r="E25" s="21">
        <f t="shared" si="10"/>
        <v>102600</v>
      </c>
      <c r="F25" s="21">
        <f t="shared" si="10"/>
        <v>80000</v>
      </c>
      <c r="G25" s="21">
        <f t="shared" si="10"/>
        <v>10911</v>
      </c>
      <c r="H25" s="21">
        <f t="shared" si="10"/>
        <v>44574</v>
      </c>
      <c r="I25" s="21">
        <f t="shared" si="10"/>
        <v>250000</v>
      </c>
      <c r="J25" s="21">
        <f t="shared" si="10"/>
        <v>44296</v>
      </c>
      <c r="K25" s="21">
        <f t="shared" si="10"/>
        <v>44296</v>
      </c>
      <c r="L25" s="21">
        <f t="shared" si="10"/>
        <v>88592</v>
      </c>
      <c r="M25" s="21">
        <f t="shared" si="10"/>
        <v>55370</v>
      </c>
      <c r="N25" s="21">
        <f t="shared" si="10"/>
        <v>55370</v>
      </c>
      <c r="O25" s="21">
        <f t="shared" si="10"/>
        <v>177184</v>
      </c>
      <c r="P25" s="20" t="s">
        <v>57</v>
      </c>
      <c r="Q25" s="21">
        <f>Q14-Q23</f>
        <v>-241149</v>
      </c>
      <c r="R25" s="21">
        <v>0</v>
      </c>
      <c r="S25" s="21">
        <v>0</v>
      </c>
      <c r="T25" s="21">
        <v>0</v>
      </c>
      <c r="U25" s="21">
        <f>U14-U23</f>
        <v>310000</v>
      </c>
      <c r="V25" s="21">
        <v>0</v>
      </c>
      <c r="W25" s="21">
        <v>0</v>
      </c>
      <c r="Y25" s="20" t="s">
        <v>57</v>
      </c>
      <c r="Z25" s="21">
        <f>Z14-Z23</f>
        <v>442991</v>
      </c>
      <c r="AA25" s="21">
        <f>AA14-AA23</f>
        <v>442960</v>
      </c>
      <c r="AC25" s="4"/>
      <c r="AD25" s="4"/>
      <c r="AE25" s="32"/>
    </row>
    <row r="26" spans="1:31" x14ac:dyDescent="0.3">
      <c r="A26" s="9" t="s">
        <v>58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9" t="s">
        <v>58</v>
      </c>
      <c r="Q26" s="19"/>
      <c r="R26" s="19"/>
      <c r="S26" s="19"/>
      <c r="T26" s="19"/>
      <c r="U26" s="19"/>
      <c r="V26" s="19"/>
      <c r="W26" s="19"/>
      <c r="Y26" s="9" t="s">
        <v>59</v>
      </c>
      <c r="Z26" s="19"/>
      <c r="AA26" s="19"/>
      <c r="AC26" s="4"/>
      <c r="AD26" s="4"/>
      <c r="AE26" s="4"/>
    </row>
    <row r="27" spans="1:31" ht="15" thickBot="1" x14ac:dyDescent="0.35">
      <c r="A27" s="20" t="s">
        <v>60</v>
      </c>
      <c r="B27" s="21">
        <v>0</v>
      </c>
      <c r="C27" s="21">
        <v>50</v>
      </c>
      <c r="D27" s="33">
        <v>0</v>
      </c>
      <c r="E27" s="33">
        <v>50</v>
      </c>
      <c r="F27" s="21">
        <v>50</v>
      </c>
      <c r="G27" s="21"/>
      <c r="H27" s="21"/>
      <c r="I27" s="21">
        <v>2000</v>
      </c>
      <c r="J27" s="21"/>
      <c r="K27" s="21"/>
      <c r="L27" s="21"/>
      <c r="M27" s="21"/>
      <c r="N27" s="21"/>
      <c r="O27" s="21"/>
      <c r="P27" s="20" t="s">
        <v>60</v>
      </c>
      <c r="Q27" s="21"/>
      <c r="R27" s="21"/>
      <c r="S27" s="21"/>
      <c r="T27" s="21"/>
      <c r="U27" s="21"/>
      <c r="V27" s="21"/>
      <c r="W27" s="21"/>
      <c r="Y27" s="20" t="s">
        <v>60</v>
      </c>
      <c r="Z27" s="21">
        <v>0</v>
      </c>
      <c r="AA27" s="21">
        <v>0</v>
      </c>
      <c r="AC27" s="30"/>
      <c r="AD27" s="4"/>
      <c r="AE27" s="34"/>
    </row>
    <row r="28" spans="1:31" x14ac:dyDescent="0.3">
      <c r="A28" s="9" t="s">
        <v>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9" t="s">
        <v>61</v>
      </c>
      <c r="Q28" s="19"/>
      <c r="R28" s="19"/>
      <c r="S28" s="19"/>
      <c r="T28" s="19"/>
      <c r="U28" s="19"/>
      <c r="V28" s="19"/>
      <c r="W28" s="19"/>
      <c r="Y28" s="9" t="s">
        <v>61</v>
      </c>
      <c r="Z28" s="19"/>
      <c r="AA28" s="19"/>
      <c r="AC28" s="30"/>
      <c r="AD28" s="4"/>
      <c r="AE28" s="4"/>
    </row>
    <row r="29" spans="1:31" ht="15" thickBot="1" x14ac:dyDescent="0.35">
      <c r="A29" s="20" t="s">
        <v>62</v>
      </c>
      <c r="B29" s="21">
        <f t="shared" ref="B29:O29" si="11">B25+B27</f>
        <v>2237759</v>
      </c>
      <c r="C29" s="21">
        <f t="shared" si="11"/>
        <v>59555</v>
      </c>
      <c r="D29" s="21">
        <f t="shared" si="11"/>
        <v>177206</v>
      </c>
      <c r="E29" s="21">
        <f t="shared" si="11"/>
        <v>102650</v>
      </c>
      <c r="F29" s="21">
        <f t="shared" si="11"/>
        <v>80050</v>
      </c>
      <c r="G29" s="21">
        <f t="shared" si="11"/>
        <v>10911</v>
      </c>
      <c r="H29" s="21">
        <f t="shared" si="11"/>
        <v>44574</v>
      </c>
      <c r="I29" s="21">
        <f t="shared" si="11"/>
        <v>252000</v>
      </c>
      <c r="J29" s="21">
        <f t="shared" si="11"/>
        <v>44296</v>
      </c>
      <c r="K29" s="21">
        <f t="shared" si="11"/>
        <v>44296</v>
      </c>
      <c r="L29" s="21">
        <f t="shared" si="11"/>
        <v>88592</v>
      </c>
      <c r="M29" s="21">
        <f t="shared" si="11"/>
        <v>55370</v>
      </c>
      <c r="N29" s="21">
        <f t="shared" si="11"/>
        <v>55370</v>
      </c>
      <c r="O29" s="21">
        <f t="shared" si="11"/>
        <v>177184</v>
      </c>
      <c r="P29" s="20" t="s">
        <v>62</v>
      </c>
      <c r="Q29" s="21">
        <f t="shared" ref="Q29:W29" si="12">Q25+Q27</f>
        <v>-241149</v>
      </c>
      <c r="R29" s="21">
        <f t="shared" si="12"/>
        <v>0</v>
      </c>
      <c r="S29" s="21">
        <f t="shared" si="12"/>
        <v>0</v>
      </c>
      <c r="T29" s="21">
        <f t="shared" si="12"/>
        <v>0</v>
      </c>
      <c r="U29" s="21">
        <f t="shared" si="12"/>
        <v>310000</v>
      </c>
      <c r="V29" s="21">
        <f t="shared" si="12"/>
        <v>0</v>
      </c>
      <c r="W29" s="21">
        <f t="shared" si="12"/>
        <v>0</v>
      </c>
      <c r="Y29" s="20" t="s">
        <v>62</v>
      </c>
      <c r="Z29" s="21">
        <f>Z25+Z27</f>
        <v>442991</v>
      </c>
      <c r="AA29" s="21">
        <f>AA25+AA27</f>
        <v>442960</v>
      </c>
    </row>
    <row r="30" spans="1:31" ht="15" thickBot="1" x14ac:dyDescent="0.35">
      <c r="A30" s="22" t="s">
        <v>63</v>
      </c>
      <c r="B30" s="45">
        <f>(B29/44296)</f>
        <v>50.518308650893985</v>
      </c>
      <c r="C30" s="45">
        <f t="shared" ref="C30:O30" si="13">(C29/44296)</f>
        <v>1.3444780567094095</v>
      </c>
      <c r="D30" s="45">
        <f t="shared" si="13"/>
        <v>4.0004966588405271</v>
      </c>
      <c r="E30" s="45">
        <f t="shared" si="13"/>
        <v>2.3173649990969838</v>
      </c>
      <c r="F30" s="45">
        <f t="shared" si="13"/>
        <v>1.8071609174643308</v>
      </c>
      <c r="G30" s="45">
        <f t="shared" si="13"/>
        <v>0.2463202094997291</v>
      </c>
      <c r="H30" s="45">
        <f t="shared" si="13"/>
        <v>1.0062759617121184</v>
      </c>
      <c r="I30" s="45">
        <f t="shared" si="13"/>
        <v>5.6890012642225027</v>
      </c>
      <c r="J30" s="45">
        <f t="shared" si="13"/>
        <v>1</v>
      </c>
      <c r="K30" s="45">
        <f t="shared" si="13"/>
        <v>1</v>
      </c>
      <c r="L30" s="45">
        <f t="shared" si="13"/>
        <v>2</v>
      </c>
      <c r="M30" s="45">
        <f t="shared" si="13"/>
        <v>1.25</v>
      </c>
      <c r="N30" s="45">
        <f t="shared" si="13"/>
        <v>1.25</v>
      </c>
      <c r="O30" s="45">
        <f t="shared" si="13"/>
        <v>4</v>
      </c>
      <c r="P30" s="22" t="s">
        <v>63</v>
      </c>
      <c r="Q30" s="35" t="s">
        <v>64</v>
      </c>
      <c r="R30" s="35" t="s">
        <v>64</v>
      </c>
      <c r="S30" s="35" t="s">
        <v>64</v>
      </c>
      <c r="T30" s="35" t="s">
        <v>64</v>
      </c>
      <c r="U30" s="35" t="s">
        <v>64</v>
      </c>
      <c r="V30" s="35" t="s">
        <v>64</v>
      </c>
      <c r="W30" s="35" t="s">
        <v>64</v>
      </c>
      <c r="Y30" s="22" t="s">
        <v>63</v>
      </c>
      <c r="Z30" s="45">
        <f>Z29/44296</f>
        <v>10.000699837457107</v>
      </c>
      <c r="AA30" s="45">
        <f>AA29/44296</f>
        <v>10</v>
      </c>
    </row>
    <row r="31" spans="1:31" x14ac:dyDescent="0.3">
      <c r="A31" s="9" t="s">
        <v>65</v>
      </c>
      <c r="B31" s="36">
        <v>60</v>
      </c>
      <c r="C31" s="37">
        <v>2</v>
      </c>
      <c r="D31" s="37">
        <v>4</v>
      </c>
      <c r="E31" s="37">
        <v>3</v>
      </c>
      <c r="F31" s="37">
        <v>3.5</v>
      </c>
      <c r="G31" s="37">
        <v>0.25</v>
      </c>
      <c r="H31" s="37">
        <v>1</v>
      </c>
      <c r="I31" s="37">
        <v>100</v>
      </c>
      <c r="J31" s="37">
        <v>1</v>
      </c>
      <c r="K31" s="37">
        <v>1</v>
      </c>
      <c r="L31" s="37">
        <v>2</v>
      </c>
      <c r="M31" s="37">
        <v>2</v>
      </c>
      <c r="N31" s="37">
        <v>4</v>
      </c>
      <c r="O31" s="37">
        <v>4</v>
      </c>
      <c r="P31" s="9" t="s">
        <v>65</v>
      </c>
      <c r="Q31" s="38"/>
      <c r="R31" s="38"/>
      <c r="S31" s="37"/>
      <c r="T31" s="38"/>
      <c r="U31" s="38"/>
      <c r="V31" s="38"/>
      <c r="W31" s="38"/>
      <c r="Y31" s="9" t="s">
        <v>65</v>
      </c>
      <c r="Z31" s="37">
        <v>10</v>
      </c>
      <c r="AA31" s="37">
        <v>10</v>
      </c>
    </row>
    <row r="32" spans="1:31" ht="15.6" x14ac:dyDescent="0.3">
      <c r="A32" s="9" t="s">
        <v>66</v>
      </c>
      <c r="B32" s="16"/>
      <c r="P32" s="9" t="s">
        <v>66</v>
      </c>
      <c r="AA32" s="39"/>
    </row>
    <row r="35" spans="1:25" x14ac:dyDescent="0.3">
      <c r="B35" s="42">
        <f>SUM(B30:O30)</f>
        <v>77.42940671843958</v>
      </c>
      <c r="C35" s="42">
        <f>SUM(Z30:AA30)</f>
        <v>20.000699837457105</v>
      </c>
      <c r="S35" s="40"/>
      <c r="T35" s="4"/>
      <c r="U35" s="32"/>
    </row>
    <row r="36" spans="1:25" x14ac:dyDescent="0.3">
      <c r="A36" t="s">
        <v>67</v>
      </c>
      <c r="S36" s="40"/>
      <c r="T36" s="4"/>
      <c r="U36" s="4"/>
    </row>
    <row r="37" spans="1:25" x14ac:dyDescent="0.3">
      <c r="C37" s="43">
        <f>SUM(B35:C35)</f>
        <v>97.430106555896685</v>
      </c>
      <c r="T37" s="41"/>
      <c r="U37" s="32"/>
    </row>
    <row r="38" spans="1:25" x14ac:dyDescent="0.3">
      <c r="K38" s="42"/>
      <c r="Y38" s="42"/>
    </row>
    <row r="39" spans="1:25" x14ac:dyDescent="0.3">
      <c r="F39" s="42"/>
      <c r="G39" s="42"/>
    </row>
    <row r="40" spans="1:25" x14ac:dyDescent="0.3">
      <c r="F40" s="42"/>
    </row>
  </sheetData>
  <mergeCells count="10">
    <mergeCell ref="C5:O5"/>
    <mergeCell ref="Q5:W5"/>
    <mergeCell ref="Z5:AA5"/>
    <mergeCell ref="AC15:AE15"/>
    <mergeCell ref="A1:O1"/>
    <mergeCell ref="P1:AA1"/>
    <mergeCell ref="A2:O2"/>
    <mergeCell ref="P2:AA2"/>
    <mergeCell ref="C3:O3"/>
    <mergeCell ref="P3:W3"/>
  </mergeCells>
  <pageMargins left="0.7" right="0.7" top="0.75" bottom="0.75" header="0.3" footer="0.3"/>
  <pageSetup scale="2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84B6-DA40-417B-8A57-2CE523B16D78}">
  <sheetPr>
    <pageSetUpPr fitToPage="1"/>
  </sheetPr>
  <dimension ref="A1:AG40"/>
  <sheetViews>
    <sheetView workbookViewId="0">
      <pane ySplit="1" topLeftCell="A2" activePane="bottomLeft" state="frozen"/>
      <selection pane="bottomLeft" activeCell="B9" sqref="B9"/>
    </sheetView>
  </sheetViews>
  <sheetFormatPr defaultRowHeight="14.4" x14ac:dyDescent="0.3"/>
  <cols>
    <col min="1" max="1" width="38.6640625" customWidth="1"/>
    <col min="2" max="2" width="20.88671875" bestFit="1" customWidth="1"/>
    <col min="3" max="3" width="10.5546875" bestFit="1" customWidth="1"/>
    <col min="4" max="4" width="10.88671875" customWidth="1"/>
    <col min="5" max="5" width="10.5546875" bestFit="1" customWidth="1"/>
    <col min="6" max="6" width="11" bestFit="1" customWidth="1"/>
    <col min="7" max="7" width="9" bestFit="1" customWidth="1"/>
    <col min="8" max="8" width="11.5546875" bestFit="1" customWidth="1"/>
    <col min="9" max="9" width="14.5546875" customWidth="1"/>
    <col min="10" max="10" width="11.5546875" bestFit="1" customWidth="1"/>
    <col min="11" max="12" width="9" bestFit="1" customWidth="1"/>
    <col min="14" max="14" width="10" bestFit="1" customWidth="1"/>
    <col min="15" max="15" width="11.109375" customWidth="1"/>
    <col min="16" max="16" width="40.88671875" customWidth="1"/>
    <col min="17" max="17" width="13.109375" bestFit="1" customWidth="1"/>
    <col min="18" max="18" width="10.6640625" bestFit="1" customWidth="1"/>
    <col min="19" max="20" width="10" bestFit="1" customWidth="1"/>
    <col min="21" max="21" width="11.33203125" bestFit="1" customWidth="1"/>
    <col min="22" max="22" width="13.33203125" bestFit="1" customWidth="1"/>
    <col min="23" max="23" width="9.6640625" bestFit="1" customWidth="1"/>
    <col min="24" max="24" width="10.44140625" customWidth="1"/>
    <col min="25" max="25" width="41" customWidth="1"/>
    <col min="26" max="26" width="12.33203125" bestFit="1" customWidth="1"/>
    <col min="27" max="27" width="12.5546875" bestFit="1" customWidth="1"/>
    <col min="29" max="29" width="28.109375" bestFit="1" customWidth="1"/>
    <col min="30" max="30" width="14.5546875" bestFit="1" customWidth="1"/>
    <col min="31" max="32" width="15.6640625" bestFit="1" customWidth="1"/>
    <col min="33" max="33" width="16.88671875" bestFit="1" customWidth="1"/>
  </cols>
  <sheetData>
    <row r="1" spans="1:33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 t="s">
        <v>0</v>
      </c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E1" s="1" t="s">
        <v>1</v>
      </c>
      <c r="AF1" s="1" t="s">
        <v>2</v>
      </c>
      <c r="AG1" s="1" t="s">
        <v>3</v>
      </c>
    </row>
    <row r="2" spans="1:33" ht="18" x14ac:dyDescent="0.35">
      <c r="A2" s="62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 t="str">
        <f>A2</f>
        <v>Annual Budget for the Year Ending December 31, 2025</v>
      </c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C2" s="2"/>
      <c r="AE2" s="1" t="s">
        <v>4</v>
      </c>
      <c r="AF2" s="1" t="s">
        <v>5</v>
      </c>
      <c r="AG2" s="1" t="s">
        <v>6</v>
      </c>
    </row>
    <row r="3" spans="1:33" ht="18" x14ac:dyDescent="0.35">
      <c r="A3" s="3"/>
      <c r="B3" s="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Y3" s="4"/>
      <c r="Z3" s="4"/>
      <c r="AA3" s="4"/>
      <c r="AC3" s="2"/>
    </row>
    <row r="4" spans="1:33" ht="15.6" x14ac:dyDescent="0.3">
      <c r="AC4" s="5" t="s">
        <v>7</v>
      </c>
      <c r="AE4" s="6">
        <f>B9+SUM(Z9:AA9)</f>
        <v>7503191</v>
      </c>
      <c r="AF4" s="7">
        <f>SUM(C9:O9)+SUM(Q9:W9)</f>
        <v>2660839</v>
      </c>
      <c r="AG4" s="6">
        <f>SUM(AE4:AF4)</f>
        <v>10164030</v>
      </c>
    </row>
    <row r="5" spans="1:33" ht="15.6" x14ac:dyDescent="0.3">
      <c r="B5" s="8" t="s">
        <v>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Q5" s="60" t="s">
        <v>9</v>
      </c>
      <c r="R5" s="60"/>
      <c r="S5" s="60"/>
      <c r="T5" s="60"/>
      <c r="U5" s="60"/>
      <c r="V5" s="60"/>
      <c r="W5" s="60"/>
      <c r="Z5" s="60" t="s">
        <v>10</v>
      </c>
      <c r="AA5" s="60"/>
      <c r="AB5" s="9"/>
      <c r="AC5" s="5" t="s">
        <v>11</v>
      </c>
      <c r="AE5" s="6">
        <f>B12+SUM(Z12:AA12)</f>
        <v>500000</v>
      </c>
      <c r="AF5" s="7">
        <f>SUM(C12:O12)+SUM(Q12:W12)</f>
        <v>355000</v>
      </c>
      <c r="AG5" s="7">
        <f t="shared" ref="AG5:AG12" si="0">SUM(AE5:AF5)</f>
        <v>855000</v>
      </c>
    </row>
    <row r="6" spans="1:33" ht="15.6" x14ac:dyDescent="0.3">
      <c r="A6" s="10" t="s">
        <v>12</v>
      </c>
      <c r="B6" s="11"/>
      <c r="P6" s="10" t="s">
        <v>12</v>
      </c>
      <c r="X6" s="9"/>
      <c r="Y6" s="10" t="s">
        <v>12</v>
      </c>
      <c r="Z6" s="11"/>
      <c r="AA6" s="11"/>
      <c r="AC6" s="5" t="s">
        <v>13</v>
      </c>
      <c r="AE6" s="6">
        <f>SUM(AE4:AE5)</f>
        <v>8003191</v>
      </c>
      <c r="AF6" s="6">
        <f>SUM(AF4:AF5)</f>
        <v>3015839</v>
      </c>
      <c r="AG6" s="6">
        <f>SUM(AG4:AG5)</f>
        <v>11019030</v>
      </c>
    </row>
    <row r="7" spans="1:33" ht="43.2" x14ac:dyDescent="0.3">
      <c r="A7" s="12"/>
      <c r="B7" s="13" t="s">
        <v>14</v>
      </c>
      <c r="C7" s="11" t="s">
        <v>15</v>
      </c>
      <c r="D7" s="14" t="s">
        <v>16</v>
      </c>
      <c r="E7" s="11" t="s">
        <v>17</v>
      </c>
      <c r="F7" s="11" t="s">
        <v>18</v>
      </c>
      <c r="G7" s="14" t="s">
        <v>19</v>
      </c>
      <c r="H7" s="14" t="s">
        <v>20</v>
      </c>
      <c r="I7" s="14" t="s">
        <v>21</v>
      </c>
      <c r="J7" s="15" t="s">
        <v>22</v>
      </c>
      <c r="K7" s="15" t="s">
        <v>23</v>
      </c>
      <c r="L7" s="14" t="s">
        <v>24</v>
      </c>
      <c r="M7" s="11" t="s">
        <v>25</v>
      </c>
      <c r="N7" s="11" t="s">
        <v>26</v>
      </c>
      <c r="O7" s="14" t="s">
        <v>27</v>
      </c>
      <c r="P7" s="12"/>
      <c r="Q7" s="14" t="s">
        <v>28</v>
      </c>
      <c r="R7" s="11" t="s">
        <v>29</v>
      </c>
      <c r="S7" s="11" t="s">
        <v>30</v>
      </c>
      <c r="T7" s="11" t="s">
        <v>31</v>
      </c>
      <c r="U7" s="11" t="s">
        <v>32</v>
      </c>
      <c r="V7" s="14" t="s">
        <v>33</v>
      </c>
      <c r="W7" s="11" t="s">
        <v>34</v>
      </c>
      <c r="Y7" s="12"/>
      <c r="Z7" s="14" t="s">
        <v>35</v>
      </c>
      <c r="AA7" s="14" t="s">
        <v>69</v>
      </c>
      <c r="AC7" s="16" t="s">
        <v>36</v>
      </c>
      <c r="AE7" s="6">
        <f>B18+SUM(Z18:AA18)</f>
        <v>2000000</v>
      </c>
      <c r="AF7" s="6">
        <f>SUM(C18:O18)+SUM(Q18:W18)</f>
        <v>230000</v>
      </c>
      <c r="AG7" s="6">
        <f t="shared" si="0"/>
        <v>2230000</v>
      </c>
    </row>
    <row r="8" spans="1:33" ht="15.6" x14ac:dyDescent="0.3">
      <c r="A8" s="17" t="s">
        <v>37</v>
      </c>
      <c r="P8" s="17" t="s">
        <v>37</v>
      </c>
      <c r="Y8" s="17" t="s">
        <v>37</v>
      </c>
      <c r="AC8" s="5" t="s">
        <v>38</v>
      </c>
      <c r="AE8" s="6">
        <f>B23+SUM(Z23:AA23)</f>
        <v>4879481</v>
      </c>
      <c r="AF8" s="7">
        <f>SUM(C23:O23)+SUM(Q23:W23)</f>
        <v>880070</v>
      </c>
      <c r="AG8" s="7">
        <f t="shared" si="0"/>
        <v>5759551</v>
      </c>
    </row>
    <row r="9" spans="1:33" ht="15.6" x14ac:dyDescent="0.3">
      <c r="A9" s="9" t="s">
        <v>39</v>
      </c>
      <c r="B9" s="18">
        <v>4937759</v>
      </c>
      <c r="C9" s="18">
        <v>83505</v>
      </c>
      <c r="D9" s="18">
        <v>209558</v>
      </c>
      <c r="E9" s="18">
        <v>132600</v>
      </c>
      <c r="F9" s="18">
        <v>80000</v>
      </c>
      <c r="G9" s="18">
        <v>10911</v>
      </c>
      <c r="H9" s="18">
        <v>82500</v>
      </c>
      <c r="I9" s="18">
        <v>250000</v>
      </c>
      <c r="J9" s="18">
        <v>44296</v>
      </c>
      <c r="K9" s="18">
        <v>44296</v>
      </c>
      <c r="L9" s="18">
        <v>88592</v>
      </c>
      <c r="M9" s="18">
        <v>55370</v>
      </c>
      <c r="N9" s="18">
        <v>55370</v>
      </c>
      <c r="O9" s="18">
        <v>177184</v>
      </c>
      <c r="P9" s="9" t="s">
        <v>39</v>
      </c>
      <c r="Q9" s="18">
        <v>369643</v>
      </c>
      <c r="R9" s="18">
        <v>185000</v>
      </c>
      <c r="S9" s="18">
        <v>85000</v>
      </c>
      <c r="T9" s="18">
        <v>0</v>
      </c>
      <c r="U9" s="18">
        <v>350000</v>
      </c>
      <c r="V9" s="18">
        <v>350000</v>
      </c>
      <c r="W9" s="18">
        <v>7014</v>
      </c>
      <c r="Y9" s="9" t="s">
        <v>39</v>
      </c>
      <c r="Z9" s="18">
        <v>2122472</v>
      </c>
      <c r="AA9" s="18">
        <v>442960</v>
      </c>
      <c r="AC9" s="5" t="s">
        <v>40</v>
      </c>
      <c r="AE9" s="6">
        <f>SUM(AE7:AE8)</f>
        <v>6879481</v>
      </c>
      <c r="AF9" s="6">
        <f>SUM(AF7:AF8)</f>
        <v>1110070</v>
      </c>
      <c r="AG9" s="6">
        <f t="shared" si="0"/>
        <v>7989551</v>
      </c>
    </row>
    <row r="10" spans="1:33" ht="15.6" x14ac:dyDescent="0.3">
      <c r="A10" s="9" t="s">
        <v>41</v>
      </c>
      <c r="B10" s="19">
        <v>0</v>
      </c>
      <c r="C10" s="19"/>
      <c r="D10" s="19">
        <v>0</v>
      </c>
      <c r="E10" s="19">
        <v>0</v>
      </c>
      <c r="F10" s="19">
        <v>0</v>
      </c>
      <c r="G10" s="19"/>
      <c r="H10" s="19"/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9" t="s">
        <v>41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Y10" s="9" t="s">
        <v>41</v>
      </c>
      <c r="Z10" s="19">
        <v>0</v>
      </c>
      <c r="AA10" s="19">
        <v>0</v>
      </c>
      <c r="AC10" s="5" t="s">
        <v>42</v>
      </c>
      <c r="AE10" s="6">
        <f>B25+SUM(Z25:AA25)</f>
        <v>3123710</v>
      </c>
      <c r="AF10" s="7">
        <f>SUM(C25:O25)+SUM(Q25:W25)</f>
        <v>1258755</v>
      </c>
      <c r="AG10" s="7">
        <f t="shared" si="0"/>
        <v>4382465</v>
      </c>
    </row>
    <row r="11" spans="1:33" ht="16.2" thickBot="1" x14ac:dyDescent="0.35">
      <c r="A11" s="20" t="s">
        <v>43</v>
      </c>
      <c r="B11" s="21">
        <f t="shared" ref="B11:H11" si="1">SUM(B9:B10)</f>
        <v>4937759</v>
      </c>
      <c r="C11" s="21">
        <f t="shared" si="1"/>
        <v>83505</v>
      </c>
      <c r="D11" s="21">
        <f t="shared" si="1"/>
        <v>209558</v>
      </c>
      <c r="E11" s="21">
        <f t="shared" si="1"/>
        <v>132600</v>
      </c>
      <c r="F11" s="21">
        <f t="shared" si="1"/>
        <v>80000</v>
      </c>
      <c r="G11" s="21">
        <f t="shared" si="1"/>
        <v>10911</v>
      </c>
      <c r="H11" s="21">
        <f t="shared" si="1"/>
        <v>82500</v>
      </c>
      <c r="I11" s="21">
        <f t="shared" ref="I11:O11" si="2">SUM(I9:I10)</f>
        <v>250000</v>
      </c>
      <c r="J11" s="21">
        <f t="shared" si="2"/>
        <v>44296</v>
      </c>
      <c r="K11" s="21">
        <f t="shared" si="2"/>
        <v>44296</v>
      </c>
      <c r="L11" s="21">
        <f t="shared" si="2"/>
        <v>88592</v>
      </c>
      <c r="M11" s="21">
        <f t="shared" si="2"/>
        <v>55370</v>
      </c>
      <c r="N11" s="21">
        <f t="shared" si="2"/>
        <v>55370</v>
      </c>
      <c r="O11" s="21">
        <f t="shared" si="2"/>
        <v>177184</v>
      </c>
      <c r="P11" s="20" t="s">
        <v>43</v>
      </c>
      <c r="Q11" s="21">
        <f t="shared" ref="Q11:W11" si="3">SUM(Q9:Q10)</f>
        <v>369643</v>
      </c>
      <c r="R11" s="21">
        <f t="shared" si="3"/>
        <v>185000</v>
      </c>
      <c r="S11" s="21">
        <f t="shared" si="3"/>
        <v>85000</v>
      </c>
      <c r="T11" s="21">
        <f t="shared" si="3"/>
        <v>0</v>
      </c>
      <c r="U11" s="21">
        <f t="shared" si="3"/>
        <v>350000</v>
      </c>
      <c r="V11" s="21">
        <f t="shared" si="3"/>
        <v>350000</v>
      </c>
      <c r="W11" s="21">
        <f t="shared" si="3"/>
        <v>7014</v>
      </c>
      <c r="Y11" s="20" t="s">
        <v>43</v>
      </c>
      <c r="Z11" s="21">
        <f>SUM(Z9:Z10)</f>
        <v>2122472</v>
      </c>
      <c r="AA11" s="21">
        <f>SUM(AA9:AA10)</f>
        <v>442960</v>
      </c>
      <c r="AC11" s="5" t="s">
        <v>44</v>
      </c>
      <c r="AE11" s="6">
        <f>B27+SUM(Z27:AA27)</f>
        <v>0</v>
      </c>
      <c r="AF11" s="7">
        <f>SUM(C27:O27)+SUM(Q27:W27)</f>
        <v>2150</v>
      </c>
      <c r="AG11" s="7">
        <f t="shared" si="0"/>
        <v>2150</v>
      </c>
    </row>
    <row r="12" spans="1:33" ht="16.2" thickBot="1" x14ac:dyDescent="0.35">
      <c r="A12" s="22" t="s">
        <v>45</v>
      </c>
      <c r="B12" s="23">
        <v>300000</v>
      </c>
      <c r="C12" s="23">
        <v>0</v>
      </c>
      <c r="D12" s="23">
        <v>0</v>
      </c>
      <c r="E12" s="23">
        <v>30000</v>
      </c>
      <c r="F12" s="23"/>
      <c r="G12" s="23"/>
      <c r="H12" s="23"/>
      <c r="I12" s="23">
        <v>0</v>
      </c>
      <c r="J12" s="23"/>
      <c r="K12" s="23"/>
      <c r="L12" s="23"/>
      <c r="M12" s="23"/>
      <c r="N12" s="23"/>
      <c r="O12" s="23"/>
      <c r="P12" s="22" t="s">
        <v>45</v>
      </c>
      <c r="Q12" s="23">
        <v>0</v>
      </c>
      <c r="R12" s="23"/>
      <c r="S12" s="23"/>
      <c r="T12" s="23">
        <v>0</v>
      </c>
      <c r="U12" s="23">
        <v>25000</v>
      </c>
      <c r="V12" s="23">
        <v>300000</v>
      </c>
      <c r="W12" s="23"/>
      <c r="Y12" s="22" t="s">
        <v>45</v>
      </c>
      <c r="Z12" s="24">
        <v>200000</v>
      </c>
      <c r="AA12" s="23">
        <v>0</v>
      </c>
      <c r="AC12" s="25" t="s">
        <v>46</v>
      </c>
      <c r="AD12" s="9"/>
      <c r="AE12" s="26">
        <f>SUM(AE10:AE11)</f>
        <v>3123710</v>
      </c>
      <c r="AF12" s="26">
        <f>SUM(AF10:AF11)</f>
        <v>1260905</v>
      </c>
      <c r="AG12" s="26">
        <f t="shared" si="0"/>
        <v>4384615</v>
      </c>
    </row>
    <row r="13" spans="1:33" x14ac:dyDescent="0.3">
      <c r="A13" s="9" t="s">
        <v>47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9" t="s">
        <v>47</v>
      </c>
      <c r="Q13" s="27"/>
      <c r="R13" s="27"/>
      <c r="S13" s="27"/>
      <c r="T13" s="27"/>
      <c r="U13" s="27"/>
      <c r="V13" s="27"/>
      <c r="W13" s="27"/>
      <c r="Y13" s="9" t="s">
        <v>47</v>
      </c>
      <c r="Z13" s="27"/>
      <c r="AA13" s="27"/>
    </row>
    <row r="14" spans="1:33" ht="15" thickBot="1" x14ac:dyDescent="0.35">
      <c r="A14" s="20" t="s">
        <v>48</v>
      </c>
      <c r="B14" s="21">
        <f t="shared" ref="B14:H14" si="4">B11+B12</f>
        <v>5237759</v>
      </c>
      <c r="C14" s="21">
        <f t="shared" si="4"/>
        <v>83505</v>
      </c>
      <c r="D14" s="21">
        <f t="shared" si="4"/>
        <v>209558</v>
      </c>
      <c r="E14" s="21">
        <f t="shared" si="4"/>
        <v>162600</v>
      </c>
      <c r="F14" s="21">
        <f t="shared" si="4"/>
        <v>80000</v>
      </c>
      <c r="G14" s="21">
        <f t="shared" si="4"/>
        <v>10911</v>
      </c>
      <c r="H14" s="21">
        <f t="shared" si="4"/>
        <v>82500</v>
      </c>
      <c r="I14" s="21">
        <f t="shared" ref="I14:O14" si="5">I11+I12</f>
        <v>250000</v>
      </c>
      <c r="J14" s="21">
        <f t="shared" si="5"/>
        <v>44296</v>
      </c>
      <c r="K14" s="21">
        <f t="shared" si="5"/>
        <v>44296</v>
      </c>
      <c r="L14" s="21">
        <f t="shared" si="5"/>
        <v>88592</v>
      </c>
      <c r="M14" s="21">
        <f t="shared" si="5"/>
        <v>55370</v>
      </c>
      <c r="N14" s="21">
        <f t="shared" si="5"/>
        <v>55370</v>
      </c>
      <c r="O14" s="21">
        <f t="shared" si="5"/>
        <v>177184</v>
      </c>
      <c r="P14" s="20" t="s">
        <v>48</v>
      </c>
      <c r="Q14" s="21">
        <f t="shared" ref="Q14:W14" si="6">Q11+Q12</f>
        <v>369643</v>
      </c>
      <c r="R14" s="21">
        <f t="shared" si="6"/>
        <v>185000</v>
      </c>
      <c r="S14" s="21">
        <f t="shared" si="6"/>
        <v>85000</v>
      </c>
      <c r="T14" s="21">
        <f t="shared" si="6"/>
        <v>0</v>
      </c>
      <c r="U14" s="21">
        <f t="shared" si="6"/>
        <v>375000</v>
      </c>
      <c r="V14" s="21">
        <f t="shared" si="6"/>
        <v>650000</v>
      </c>
      <c r="W14" s="21">
        <f t="shared" si="6"/>
        <v>7014</v>
      </c>
      <c r="Y14" s="20" t="s">
        <v>48</v>
      </c>
      <c r="Z14" s="21">
        <f>Z11+Z12</f>
        <v>2322472</v>
      </c>
      <c r="AA14" s="21">
        <f>AA11+AA12</f>
        <v>442960</v>
      </c>
    </row>
    <row r="15" spans="1:33" x14ac:dyDescent="0.3">
      <c r="A15" s="17" t="s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 t="s">
        <v>49</v>
      </c>
      <c r="Q15" s="19"/>
      <c r="R15" s="19"/>
      <c r="S15" s="19"/>
      <c r="T15" s="19"/>
      <c r="U15" s="19"/>
      <c r="V15" s="19"/>
      <c r="W15" s="19"/>
      <c r="Y15" s="17" t="s">
        <v>49</v>
      </c>
      <c r="Z15" s="19"/>
      <c r="AA15" s="19"/>
      <c r="AC15" s="61"/>
      <c r="AD15" s="61"/>
      <c r="AE15" s="61"/>
    </row>
    <row r="16" spans="1:33" x14ac:dyDescent="0.3">
      <c r="A16" s="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9"/>
      <c r="Q16" s="19"/>
      <c r="R16" s="19"/>
      <c r="S16" s="19"/>
      <c r="T16" s="19"/>
      <c r="U16" s="19"/>
      <c r="V16" s="19"/>
      <c r="W16" s="19"/>
      <c r="Y16" s="9"/>
      <c r="Z16" s="19"/>
      <c r="AA16" s="19"/>
      <c r="AC16" s="4"/>
      <c r="AD16" s="1"/>
      <c r="AE16" s="1"/>
    </row>
    <row r="17" spans="1:31" x14ac:dyDescent="0.3">
      <c r="A17" s="9" t="s">
        <v>50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9" t="s">
        <v>50</v>
      </c>
      <c r="Q17" s="19"/>
      <c r="R17" s="19"/>
      <c r="S17" s="19"/>
      <c r="T17" s="19"/>
      <c r="U17" s="19"/>
      <c r="V17" s="19"/>
      <c r="W17" s="19"/>
      <c r="Y17" s="9" t="s">
        <v>50</v>
      </c>
      <c r="Z17" s="18"/>
      <c r="AA17" s="18"/>
      <c r="AC17" s="4"/>
      <c r="AD17" s="28"/>
      <c r="AE17" s="28"/>
    </row>
    <row r="18" spans="1:31" ht="15" thickBot="1" x14ac:dyDescent="0.35">
      <c r="A18" s="20" t="s">
        <v>72</v>
      </c>
      <c r="B18" s="21">
        <v>1500000</v>
      </c>
      <c r="C18" s="21">
        <v>0</v>
      </c>
      <c r="D18" s="21">
        <v>0</v>
      </c>
      <c r="E18" s="21">
        <v>30000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 t="s">
        <v>70</v>
      </c>
      <c r="Q18" s="21">
        <v>150000</v>
      </c>
      <c r="R18" s="21">
        <v>0</v>
      </c>
      <c r="S18" s="21">
        <v>0</v>
      </c>
      <c r="T18" s="21">
        <v>0</v>
      </c>
      <c r="U18" s="21">
        <v>0</v>
      </c>
      <c r="V18" s="21">
        <v>50000</v>
      </c>
      <c r="W18" s="21">
        <v>0</v>
      </c>
      <c r="Y18" s="20" t="s">
        <v>70</v>
      </c>
      <c r="Z18" s="21">
        <v>500000</v>
      </c>
      <c r="AA18" s="29">
        <v>0</v>
      </c>
      <c r="AC18" s="4"/>
      <c r="AD18" s="4"/>
      <c r="AE18" s="28"/>
    </row>
    <row r="19" spans="1:31" x14ac:dyDescent="0.3">
      <c r="A19" s="9" t="s">
        <v>51</v>
      </c>
      <c r="B19" s="44">
        <v>1500000</v>
      </c>
      <c r="C19" s="19">
        <v>24000</v>
      </c>
      <c r="D19" s="18">
        <v>32352</v>
      </c>
      <c r="E19" s="19">
        <v>30000</v>
      </c>
      <c r="F19" s="19" t="s">
        <v>74</v>
      </c>
      <c r="G19" s="19">
        <v>0</v>
      </c>
      <c r="H19" s="18">
        <v>37926</v>
      </c>
      <c r="I19" s="19">
        <v>0</v>
      </c>
      <c r="J19" s="19"/>
      <c r="K19" s="19"/>
      <c r="L19" s="19"/>
      <c r="M19" s="19"/>
      <c r="N19" s="19"/>
      <c r="O19" s="19"/>
      <c r="P19" s="9" t="s">
        <v>51</v>
      </c>
      <c r="Q19" s="19">
        <v>460792</v>
      </c>
      <c r="R19" s="19">
        <v>0</v>
      </c>
      <c r="S19" s="19">
        <v>0</v>
      </c>
      <c r="T19" s="19">
        <v>0</v>
      </c>
      <c r="U19" s="19">
        <v>58000</v>
      </c>
      <c r="V19" s="19">
        <v>0</v>
      </c>
      <c r="W19" s="19"/>
      <c r="Y19" s="9" t="s">
        <v>51</v>
      </c>
      <c r="Z19" s="19">
        <v>873581</v>
      </c>
      <c r="AA19" s="19">
        <v>0</v>
      </c>
      <c r="AC19" s="4"/>
      <c r="AD19" s="4"/>
      <c r="AE19" s="28"/>
    </row>
    <row r="20" spans="1:31" x14ac:dyDescent="0.3">
      <c r="A20" s="9" t="s">
        <v>52</v>
      </c>
      <c r="B20" s="19"/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9" t="s">
        <v>52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Y20" s="9" t="s">
        <v>52</v>
      </c>
      <c r="Z20" s="19">
        <v>505900</v>
      </c>
      <c r="AA20" s="19">
        <v>0</v>
      </c>
      <c r="AC20" s="4"/>
      <c r="AD20" s="4"/>
      <c r="AE20" s="4"/>
    </row>
    <row r="21" spans="1:31" x14ac:dyDescent="0.3">
      <c r="A21" s="9" t="s">
        <v>53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9" t="s">
        <v>53</v>
      </c>
      <c r="Q21" s="19"/>
      <c r="R21" s="19"/>
      <c r="S21" s="19"/>
      <c r="T21" s="19"/>
      <c r="U21" s="19"/>
      <c r="V21" s="19"/>
      <c r="W21" s="19"/>
      <c r="Y21" s="9" t="s">
        <v>53</v>
      </c>
      <c r="Z21" s="18"/>
      <c r="AA21" s="18"/>
      <c r="AC21" s="4"/>
      <c r="AD21" s="4"/>
      <c r="AE21" s="4"/>
    </row>
    <row r="22" spans="1:31" ht="15" thickBot="1" x14ac:dyDescent="0.35">
      <c r="A22" s="20" t="s">
        <v>54</v>
      </c>
      <c r="B22" s="21">
        <f t="shared" ref="B22:H22" si="7">SUM(B19:B20)</f>
        <v>1500000</v>
      </c>
      <c r="C22" s="21">
        <f t="shared" si="7"/>
        <v>24000</v>
      </c>
      <c r="D22" s="21">
        <f t="shared" si="7"/>
        <v>32352</v>
      </c>
      <c r="E22" s="21">
        <f t="shared" si="7"/>
        <v>30000</v>
      </c>
      <c r="F22" s="21">
        <f t="shared" si="7"/>
        <v>0</v>
      </c>
      <c r="G22" s="21">
        <f t="shared" si="7"/>
        <v>0</v>
      </c>
      <c r="H22" s="21">
        <f t="shared" si="7"/>
        <v>37926</v>
      </c>
      <c r="I22" s="21">
        <f t="shared" ref="I22:O22" si="8">SUM(I19:I20)</f>
        <v>0</v>
      </c>
      <c r="J22" s="21">
        <f t="shared" si="8"/>
        <v>0</v>
      </c>
      <c r="K22" s="21">
        <f t="shared" si="8"/>
        <v>0</v>
      </c>
      <c r="L22" s="21">
        <f t="shared" si="8"/>
        <v>0</v>
      </c>
      <c r="M22" s="21">
        <f t="shared" si="8"/>
        <v>0</v>
      </c>
      <c r="N22" s="21">
        <f t="shared" si="8"/>
        <v>0</v>
      </c>
      <c r="O22" s="21">
        <f t="shared" si="8"/>
        <v>0</v>
      </c>
      <c r="P22" s="20" t="s">
        <v>54</v>
      </c>
      <c r="Q22" s="21">
        <f t="shared" ref="Q22:W22" si="9">SUM(Q19:Q20)</f>
        <v>460792</v>
      </c>
      <c r="R22" s="21">
        <f t="shared" si="9"/>
        <v>0</v>
      </c>
      <c r="S22" s="21">
        <f t="shared" si="9"/>
        <v>0</v>
      </c>
      <c r="T22" s="21"/>
      <c r="U22" s="21">
        <v>65000</v>
      </c>
      <c r="V22" s="21">
        <f t="shared" si="9"/>
        <v>0</v>
      </c>
      <c r="W22" s="21">
        <f t="shared" si="9"/>
        <v>0</v>
      </c>
      <c r="Y22" s="20" t="s">
        <v>54</v>
      </c>
      <c r="Z22" s="21">
        <f>SUM(Z19:Z20)</f>
        <v>1379481</v>
      </c>
      <c r="AA22" s="21">
        <f>SUM(AA19:AA20)</f>
        <v>0</v>
      </c>
      <c r="AC22" s="30"/>
      <c r="AD22" s="4"/>
      <c r="AE22" s="31"/>
    </row>
    <row r="23" spans="1:31" ht="15" thickBot="1" x14ac:dyDescent="0.35">
      <c r="A23" s="22" t="s">
        <v>55</v>
      </c>
      <c r="B23" s="23">
        <f t="shared" ref="B23:H23" si="10">B18+B22</f>
        <v>3000000</v>
      </c>
      <c r="C23" s="23">
        <f t="shared" si="10"/>
        <v>24000</v>
      </c>
      <c r="D23" s="23">
        <f t="shared" si="10"/>
        <v>32352</v>
      </c>
      <c r="E23" s="23">
        <f t="shared" si="10"/>
        <v>60000</v>
      </c>
      <c r="F23" s="23">
        <f t="shared" si="10"/>
        <v>0</v>
      </c>
      <c r="G23" s="23">
        <f t="shared" si="10"/>
        <v>0</v>
      </c>
      <c r="H23" s="23">
        <f t="shared" si="10"/>
        <v>37926</v>
      </c>
      <c r="I23" s="23">
        <f t="shared" ref="I23:O23" si="11">I18+I22</f>
        <v>0</v>
      </c>
      <c r="J23" s="23">
        <f t="shared" si="11"/>
        <v>0</v>
      </c>
      <c r="K23" s="23">
        <f t="shared" si="11"/>
        <v>0</v>
      </c>
      <c r="L23" s="23">
        <f t="shared" si="11"/>
        <v>0</v>
      </c>
      <c r="M23" s="23">
        <f t="shared" si="11"/>
        <v>0</v>
      </c>
      <c r="N23" s="23">
        <f t="shared" si="11"/>
        <v>0</v>
      </c>
      <c r="O23" s="23">
        <f t="shared" si="11"/>
        <v>0</v>
      </c>
      <c r="P23" s="22" t="s">
        <v>55</v>
      </c>
      <c r="Q23" s="23">
        <f t="shared" ref="Q23:W23" si="12">Q18+Q22</f>
        <v>610792</v>
      </c>
      <c r="R23" s="23">
        <f t="shared" si="12"/>
        <v>0</v>
      </c>
      <c r="S23" s="23">
        <f t="shared" si="12"/>
        <v>0</v>
      </c>
      <c r="T23" s="23">
        <f t="shared" si="12"/>
        <v>0</v>
      </c>
      <c r="U23" s="23">
        <f t="shared" si="12"/>
        <v>65000</v>
      </c>
      <c r="V23" s="23">
        <f t="shared" si="12"/>
        <v>50000</v>
      </c>
      <c r="W23" s="23">
        <f t="shared" si="12"/>
        <v>0</v>
      </c>
      <c r="Y23" s="22" t="s">
        <v>55</v>
      </c>
      <c r="Z23" s="23">
        <f>Z18+Z22</f>
        <v>1879481</v>
      </c>
      <c r="AA23" s="23">
        <f>AA18+AA22</f>
        <v>0</v>
      </c>
      <c r="AC23" s="4"/>
      <c r="AD23" s="28"/>
      <c r="AE23" s="4"/>
    </row>
    <row r="24" spans="1:31" x14ac:dyDescent="0.3">
      <c r="A24" s="9" t="s">
        <v>56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9" t="s">
        <v>56</v>
      </c>
      <c r="Q24" s="19"/>
      <c r="R24" s="19"/>
      <c r="S24" s="19"/>
      <c r="T24" s="19"/>
      <c r="U24" s="19"/>
      <c r="V24" s="19"/>
      <c r="W24" s="19"/>
      <c r="Y24" s="9" t="s">
        <v>56</v>
      </c>
      <c r="Z24" s="19"/>
      <c r="AA24" s="19"/>
      <c r="AC24" s="4"/>
      <c r="AD24" s="4"/>
      <c r="AE24" s="4"/>
    </row>
    <row r="25" spans="1:31" ht="15" thickBot="1" x14ac:dyDescent="0.35">
      <c r="A25" s="20" t="s">
        <v>57</v>
      </c>
      <c r="B25" s="21">
        <f>B14-B23</f>
        <v>2237759</v>
      </c>
      <c r="C25" s="21">
        <f t="shared" ref="C25:H25" si="13">C14-C23</f>
        <v>59505</v>
      </c>
      <c r="D25" s="21">
        <f t="shared" si="13"/>
        <v>177206</v>
      </c>
      <c r="E25" s="21">
        <f t="shared" si="13"/>
        <v>102600</v>
      </c>
      <c r="F25" s="21">
        <f t="shared" si="13"/>
        <v>80000</v>
      </c>
      <c r="G25" s="21">
        <f t="shared" si="13"/>
        <v>10911</v>
      </c>
      <c r="H25" s="21">
        <f t="shared" si="13"/>
        <v>44574</v>
      </c>
      <c r="I25" s="21">
        <f t="shared" ref="I25:O25" si="14">I14-I23</f>
        <v>250000</v>
      </c>
      <c r="J25" s="21">
        <f t="shared" si="14"/>
        <v>44296</v>
      </c>
      <c r="K25" s="21">
        <f t="shared" si="14"/>
        <v>44296</v>
      </c>
      <c r="L25" s="21">
        <f t="shared" si="14"/>
        <v>88592</v>
      </c>
      <c r="M25" s="21">
        <f t="shared" si="14"/>
        <v>55370</v>
      </c>
      <c r="N25" s="21">
        <f t="shared" si="14"/>
        <v>55370</v>
      </c>
      <c r="O25" s="21">
        <f t="shared" si="14"/>
        <v>177184</v>
      </c>
      <c r="P25" s="20" t="s">
        <v>57</v>
      </c>
      <c r="Q25" s="21">
        <f>Q14-Q23</f>
        <v>-241149</v>
      </c>
      <c r="R25" s="21">
        <v>0</v>
      </c>
      <c r="S25" s="21">
        <v>0</v>
      </c>
      <c r="T25" s="21">
        <v>0</v>
      </c>
      <c r="U25" s="21">
        <f>U14-U23</f>
        <v>310000</v>
      </c>
      <c r="V25" s="21">
        <v>0</v>
      </c>
      <c r="W25" s="21">
        <v>0</v>
      </c>
      <c r="Y25" s="20" t="s">
        <v>57</v>
      </c>
      <c r="Z25" s="21">
        <f>Z14-Z23</f>
        <v>442991</v>
      </c>
      <c r="AA25" s="21">
        <f>AA14-AA23</f>
        <v>442960</v>
      </c>
      <c r="AC25" s="4"/>
      <c r="AD25" s="4"/>
      <c r="AE25" s="32"/>
    </row>
    <row r="26" spans="1:31" x14ac:dyDescent="0.3">
      <c r="A26" s="9" t="s">
        <v>58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9" t="s">
        <v>58</v>
      </c>
      <c r="Q26" s="19"/>
      <c r="R26" s="19"/>
      <c r="S26" s="19"/>
      <c r="T26" s="19"/>
      <c r="U26" s="19"/>
      <c r="V26" s="19"/>
      <c r="W26" s="19"/>
      <c r="Y26" s="9" t="s">
        <v>59</v>
      </c>
      <c r="Z26" s="19"/>
      <c r="AA26" s="19"/>
      <c r="AC26" s="4"/>
      <c r="AD26" s="4"/>
      <c r="AE26" s="4"/>
    </row>
    <row r="27" spans="1:31" ht="15" thickBot="1" x14ac:dyDescent="0.35">
      <c r="A27" s="20" t="s">
        <v>60</v>
      </c>
      <c r="B27" s="21">
        <v>0</v>
      </c>
      <c r="C27" s="21">
        <v>50</v>
      </c>
      <c r="D27" s="33">
        <v>0</v>
      </c>
      <c r="E27" s="33">
        <v>50</v>
      </c>
      <c r="F27" s="21">
        <v>50</v>
      </c>
      <c r="G27" s="21"/>
      <c r="H27" s="21"/>
      <c r="I27" s="21">
        <v>2000</v>
      </c>
      <c r="J27" s="21"/>
      <c r="K27" s="21"/>
      <c r="L27" s="21"/>
      <c r="M27" s="21"/>
      <c r="N27" s="21"/>
      <c r="O27" s="21"/>
      <c r="P27" s="20" t="s">
        <v>60</v>
      </c>
      <c r="Q27" s="21"/>
      <c r="R27" s="21"/>
      <c r="S27" s="21"/>
      <c r="T27" s="21"/>
      <c r="U27" s="21"/>
      <c r="V27" s="21"/>
      <c r="W27" s="21"/>
      <c r="Y27" s="20" t="s">
        <v>60</v>
      </c>
      <c r="Z27" s="21">
        <v>0</v>
      </c>
      <c r="AA27" s="21">
        <v>0</v>
      </c>
      <c r="AC27" s="30"/>
      <c r="AD27" s="4"/>
      <c r="AE27" s="34"/>
    </row>
    <row r="28" spans="1:31" x14ac:dyDescent="0.3">
      <c r="A28" s="9" t="s">
        <v>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9" t="s">
        <v>61</v>
      </c>
      <c r="Q28" s="19"/>
      <c r="R28" s="19"/>
      <c r="S28" s="19"/>
      <c r="T28" s="19"/>
      <c r="U28" s="19"/>
      <c r="V28" s="19"/>
      <c r="W28" s="19"/>
      <c r="Y28" s="9" t="s">
        <v>61</v>
      </c>
      <c r="Z28" s="19"/>
      <c r="AA28" s="19"/>
      <c r="AC28" s="30"/>
      <c r="AD28" s="4"/>
      <c r="AE28" s="4"/>
    </row>
    <row r="29" spans="1:31" ht="15" thickBot="1" x14ac:dyDescent="0.35">
      <c r="A29" s="20" t="s">
        <v>62</v>
      </c>
      <c r="B29" s="21">
        <f t="shared" ref="B29:O29" si="15">B25+B27</f>
        <v>2237759</v>
      </c>
      <c r="C29" s="21">
        <f t="shared" si="15"/>
        <v>59555</v>
      </c>
      <c r="D29" s="21">
        <f t="shared" si="15"/>
        <v>177206</v>
      </c>
      <c r="E29" s="21">
        <f t="shared" si="15"/>
        <v>102650</v>
      </c>
      <c r="F29" s="21">
        <f t="shared" si="15"/>
        <v>80050</v>
      </c>
      <c r="G29" s="21">
        <f t="shared" si="15"/>
        <v>10911</v>
      </c>
      <c r="H29" s="21">
        <f t="shared" si="15"/>
        <v>44574</v>
      </c>
      <c r="I29" s="21">
        <f t="shared" si="15"/>
        <v>252000</v>
      </c>
      <c r="J29" s="21">
        <f t="shared" si="15"/>
        <v>44296</v>
      </c>
      <c r="K29" s="21">
        <f t="shared" si="15"/>
        <v>44296</v>
      </c>
      <c r="L29" s="21">
        <f t="shared" si="15"/>
        <v>88592</v>
      </c>
      <c r="M29" s="21">
        <f t="shared" si="15"/>
        <v>55370</v>
      </c>
      <c r="N29" s="21">
        <f t="shared" si="15"/>
        <v>55370</v>
      </c>
      <c r="O29" s="21">
        <f t="shared" si="15"/>
        <v>177184</v>
      </c>
      <c r="P29" s="20" t="s">
        <v>62</v>
      </c>
      <c r="Q29" s="21">
        <f t="shared" ref="Q29:W29" si="16">Q25+Q27</f>
        <v>-241149</v>
      </c>
      <c r="R29" s="21">
        <f t="shared" si="16"/>
        <v>0</v>
      </c>
      <c r="S29" s="21">
        <f t="shared" si="16"/>
        <v>0</v>
      </c>
      <c r="T29" s="21">
        <f t="shared" si="16"/>
        <v>0</v>
      </c>
      <c r="U29" s="21">
        <f t="shared" si="16"/>
        <v>310000</v>
      </c>
      <c r="V29" s="21">
        <f t="shared" si="16"/>
        <v>0</v>
      </c>
      <c r="W29" s="21">
        <f t="shared" si="16"/>
        <v>0</v>
      </c>
      <c r="Y29" s="20" t="s">
        <v>62</v>
      </c>
      <c r="Z29" s="21">
        <f>Z25+Z27</f>
        <v>442991</v>
      </c>
      <c r="AA29" s="21">
        <f>AA25+AA27</f>
        <v>442960</v>
      </c>
    </row>
    <row r="30" spans="1:31" ht="15" thickBot="1" x14ac:dyDescent="0.35">
      <c r="A30" s="22" t="s">
        <v>63</v>
      </c>
      <c r="B30" s="45">
        <f>(B29/44296)</f>
        <v>50.518308650893985</v>
      </c>
      <c r="C30" s="45">
        <f t="shared" ref="C30:O30" si="17">(C29/44296)</f>
        <v>1.3444780567094095</v>
      </c>
      <c r="D30" s="45">
        <f t="shared" si="17"/>
        <v>4.0004966588405271</v>
      </c>
      <c r="E30" s="45">
        <f t="shared" si="17"/>
        <v>2.3173649990969838</v>
      </c>
      <c r="F30" s="45">
        <f t="shared" si="17"/>
        <v>1.8071609174643308</v>
      </c>
      <c r="G30" s="45">
        <f t="shared" si="17"/>
        <v>0.2463202094997291</v>
      </c>
      <c r="H30" s="45">
        <f t="shared" si="17"/>
        <v>1.0062759617121184</v>
      </c>
      <c r="I30" s="45">
        <f t="shared" si="17"/>
        <v>5.6890012642225027</v>
      </c>
      <c r="J30" s="45">
        <f t="shared" si="17"/>
        <v>1</v>
      </c>
      <c r="K30" s="45">
        <f t="shared" si="17"/>
        <v>1</v>
      </c>
      <c r="L30" s="45">
        <f t="shared" si="17"/>
        <v>2</v>
      </c>
      <c r="M30" s="45">
        <f t="shared" si="17"/>
        <v>1.25</v>
      </c>
      <c r="N30" s="45">
        <f t="shared" si="17"/>
        <v>1.25</v>
      </c>
      <c r="O30" s="45">
        <f t="shared" si="17"/>
        <v>4</v>
      </c>
      <c r="P30" s="22" t="s">
        <v>63</v>
      </c>
      <c r="Q30" s="35" t="s">
        <v>64</v>
      </c>
      <c r="R30" s="35" t="s">
        <v>64</v>
      </c>
      <c r="S30" s="35" t="s">
        <v>64</v>
      </c>
      <c r="T30" s="35" t="s">
        <v>64</v>
      </c>
      <c r="U30" s="35" t="s">
        <v>64</v>
      </c>
      <c r="V30" s="35" t="s">
        <v>64</v>
      </c>
      <c r="W30" s="35" t="s">
        <v>64</v>
      </c>
      <c r="Y30" s="22" t="s">
        <v>63</v>
      </c>
      <c r="Z30" s="45">
        <f>Z29/44296</f>
        <v>10.000699837457107</v>
      </c>
      <c r="AA30" s="45">
        <f>AA29/44296</f>
        <v>10</v>
      </c>
    </row>
    <row r="31" spans="1:31" x14ac:dyDescent="0.3">
      <c r="A31" s="9" t="s">
        <v>65</v>
      </c>
      <c r="B31" s="36">
        <v>60</v>
      </c>
      <c r="C31" s="37">
        <v>2</v>
      </c>
      <c r="D31" s="37">
        <v>4</v>
      </c>
      <c r="E31" s="37">
        <v>3</v>
      </c>
      <c r="F31" s="37">
        <v>3.5</v>
      </c>
      <c r="G31" s="37">
        <v>0.25</v>
      </c>
      <c r="H31" s="37">
        <v>1</v>
      </c>
      <c r="I31" s="37">
        <v>100</v>
      </c>
      <c r="J31" s="37">
        <v>1</v>
      </c>
      <c r="K31" s="37">
        <v>1</v>
      </c>
      <c r="L31" s="37">
        <v>2</v>
      </c>
      <c r="M31" s="37">
        <v>2</v>
      </c>
      <c r="N31" s="37">
        <v>4</v>
      </c>
      <c r="O31" s="37">
        <v>4</v>
      </c>
      <c r="P31" s="9" t="s">
        <v>65</v>
      </c>
      <c r="Q31" s="38"/>
      <c r="R31" s="38"/>
      <c r="S31" s="37"/>
      <c r="T31" s="38"/>
      <c r="U31" s="38"/>
      <c r="V31" s="38"/>
      <c r="W31" s="38"/>
      <c r="Y31" s="9" t="s">
        <v>65</v>
      </c>
      <c r="Z31" s="37">
        <v>10</v>
      </c>
      <c r="AA31" s="37">
        <v>10</v>
      </c>
    </row>
    <row r="32" spans="1:31" ht="15.6" x14ac:dyDescent="0.3">
      <c r="A32" s="9" t="s">
        <v>66</v>
      </c>
      <c r="B32" s="16"/>
      <c r="P32" s="9" t="s">
        <v>66</v>
      </c>
      <c r="AA32" s="39"/>
    </row>
    <row r="35" spans="1:25" x14ac:dyDescent="0.3">
      <c r="B35" s="42">
        <f>SUM(B30:O30)</f>
        <v>77.42940671843958</v>
      </c>
      <c r="C35" s="42">
        <f>SUM(Z30:AA30)</f>
        <v>20.000699837457105</v>
      </c>
      <c r="S35" s="40"/>
      <c r="T35" s="4"/>
      <c r="U35" s="32"/>
    </row>
    <row r="36" spans="1:25" x14ac:dyDescent="0.3">
      <c r="A36" t="s">
        <v>67</v>
      </c>
      <c r="S36" s="40"/>
      <c r="T36" s="4"/>
      <c r="U36" s="4"/>
    </row>
    <row r="37" spans="1:25" x14ac:dyDescent="0.3">
      <c r="C37" s="43">
        <f>SUM(B35:C35)</f>
        <v>97.430106555896685</v>
      </c>
      <c r="T37" s="41"/>
      <c r="U37" s="32"/>
    </row>
    <row r="38" spans="1:25" x14ac:dyDescent="0.3">
      <c r="K38" s="42"/>
      <c r="Y38" s="42"/>
    </row>
    <row r="39" spans="1:25" x14ac:dyDescent="0.3">
      <c r="F39" s="42"/>
      <c r="G39" s="42"/>
    </row>
    <row r="40" spans="1:25" x14ac:dyDescent="0.3">
      <c r="F40" s="42"/>
    </row>
  </sheetData>
  <mergeCells count="10">
    <mergeCell ref="C5:O5"/>
    <mergeCell ref="Q5:W5"/>
    <mergeCell ref="Z5:AA5"/>
    <mergeCell ref="AC15:AE15"/>
    <mergeCell ref="A1:O1"/>
    <mergeCell ref="P1:AA1"/>
    <mergeCell ref="A2:O2"/>
    <mergeCell ref="P2:AA2"/>
    <mergeCell ref="C3:O3"/>
    <mergeCell ref="P3:W3"/>
  </mergeCells>
  <pageMargins left="0.7" right="0.7" top="0.75" bottom="0.75" header="0.3" footer="0.3"/>
  <pageSetup paperSize="3" scale="4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19A3-325E-48A9-9AD6-4EE93D70E81E}">
  <sheetPr>
    <pageSetUpPr fitToPage="1"/>
  </sheetPr>
  <dimension ref="A1:AG40"/>
  <sheetViews>
    <sheetView workbookViewId="0">
      <selection activeCell="C37" sqref="C37"/>
    </sheetView>
  </sheetViews>
  <sheetFormatPr defaultRowHeight="14.4" x14ac:dyDescent="0.3"/>
  <cols>
    <col min="1" max="1" width="38.6640625" customWidth="1"/>
    <col min="2" max="2" width="20.88671875" bestFit="1" customWidth="1"/>
    <col min="3" max="3" width="10.5546875" bestFit="1" customWidth="1"/>
    <col min="4" max="4" width="10.88671875" customWidth="1"/>
    <col min="5" max="5" width="10.5546875" bestFit="1" customWidth="1"/>
    <col min="6" max="6" width="11" bestFit="1" customWidth="1"/>
    <col min="7" max="7" width="9" bestFit="1" customWidth="1"/>
    <col min="8" max="8" width="11.5546875" bestFit="1" customWidth="1"/>
    <col min="9" max="9" width="14.5546875" customWidth="1"/>
    <col min="10" max="10" width="11.5546875" bestFit="1" customWidth="1"/>
    <col min="11" max="12" width="9" bestFit="1" customWidth="1"/>
    <col min="14" max="14" width="10" bestFit="1" customWidth="1"/>
    <col min="15" max="15" width="11.109375" customWidth="1"/>
    <col min="16" max="16" width="40.88671875" customWidth="1"/>
    <col min="17" max="17" width="13.109375" bestFit="1" customWidth="1"/>
    <col min="18" max="18" width="10.6640625" bestFit="1" customWidth="1"/>
    <col min="19" max="20" width="10" bestFit="1" customWidth="1"/>
    <col min="21" max="21" width="11.33203125" bestFit="1" customWidth="1"/>
    <col min="22" max="22" width="13.33203125" bestFit="1" customWidth="1"/>
    <col min="23" max="23" width="9.6640625" bestFit="1" customWidth="1"/>
    <col min="24" max="24" width="10.44140625" customWidth="1"/>
    <col min="25" max="25" width="41" customWidth="1"/>
    <col min="26" max="26" width="12.33203125" bestFit="1" customWidth="1"/>
    <col min="27" max="27" width="12.5546875" bestFit="1" customWidth="1"/>
    <col min="29" max="29" width="28.109375" bestFit="1" customWidth="1"/>
    <col min="30" max="30" width="14.5546875" bestFit="1" customWidth="1"/>
    <col min="31" max="32" width="15.6640625" bestFit="1" customWidth="1"/>
    <col min="33" max="33" width="16.88671875" bestFit="1" customWidth="1"/>
  </cols>
  <sheetData>
    <row r="1" spans="1:33" ht="18" x14ac:dyDescent="0.35">
      <c r="A1" s="62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 t="s">
        <v>0</v>
      </c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E1" s="1" t="s">
        <v>1</v>
      </c>
      <c r="AF1" s="1" t="s">
        <v>2</v>
      </c>
      <c r="AG1" s="1" t="s">
        <v>3</v>
      </c>
    </row>
    <row r="2" spans="1:33" ht="18" x14ac:dyDescent="0.35">
      <c r="A2" s="62" t="s">
        <v>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 t="str">
        <f>A2</f>
        <v>Annual Budget for the Year Ending December 31, 2024</v>
      </c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C2" s="2"/>
      <c r="AE2" s="1" t="s">
        <v>4</v>
      </c>
      <c r="AF2" s="1" t="s">
        <v>5</v>
      </c>
      <c r="AG2" s="1" t="s">
        <v>6</v>
      </c>
    </row>
    <row r="3" spans="1:33" ht="18" x14ac:dyDescent="0.35">
      <c r="A3" s="3"/>
      <c r="B3" s="3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Y3" s="4"/>
      <c r="Z3" s="4"/>
      <c r="AA3" s="4"/>
      <c r="AC3" s="2"/>
    </row>
    <row r="4" spans="1:33" ht="15.6" x14ac:dyDescent="0.3">
      <c r="AC4" s="5" t="s">
        <v>7</v>
      </c>
      <c r="AE4" s="6">
        <f>B9+SUM(Z9:AA9)</f>
        <v>15928758</v>
      </c>
      <c r="AF4" s="7">
        <f>SUM(C9:O9)+SUM(Q9:W9)</f>
        <v>2615603</v>
      </c>
      <c r="AG4" s="6">
        <f>SUM(AE4:AF4)</f>
        <v>18544361</v>
      </c>
    </row>
    <row r="5" spans="1:33" ht="15.6" x14ac:dyDescent="0.3">
      <c r="B5" s="8" t="s">
        <v>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Q5" s="60" t="s">
        <v>9</v>
      </c>
      <c r="R5" s="60"/>
      <c r="S5" s="60"/>
      <c r="T5" s="60"/>
      <c r="U5" s="60"/>
      <c r="V5" s="60"/>
      <c r="W5" s="60"/>
      <c r="Z5" s="60" t="s">
        <v>10</v>
      </c>
      <c r="AA5" s="60"/>
      <c r="AB5" s="9"/>
      <c r="AC5" s="5" t="s">
        <v>11</v>
      </c>
      <c r="AE5" s="6">
        <f>B12+SUM(Z12:AA12)</f>
        <v>669500</v>
      </c>
      <c r="AF5" s="7">
        <f>SUM(C12:O12)+SUM(Q12:W12)</f>
        <v>355000</v>
      </c>
      <c r="AG5" s="7">
        <f t="shared" ref="AG5:AG12" si="0">SUM(AE5:AF5)</f>
        <v>1024500</v>
      </c>
    </row>
    <row r="6" spans="1:33" ht="15.6" x14ac:dyDescent="0.3">
      <c r="A6" s="10" t="s">
        <v>12</v>
      </c>
      <c r="B6" s="11"/>
      <c r="P6" s="10" t="s">
        <v>12</v>
      </c>
      <c r="X6" s="9"/>
      <c r="Y6" s="10" t="s">
        <v>12</v>
      </c>
      <c r="Z6" s="11"/>
      <c r="AA6" s="11"/>
      <c r="AC6" s="5" t="s">
        <v>13</v>
      </c>
      <c r="AE6" s="6">
        <f>SUM(AE4:AE5)</f>
        <v>16598258</v>
      </c>
      <c r="AF6" s="6">
        <f>SUM(AF4:AF5)</f>
        <v>2970603</v>
      </c>
      <c r="AG6" s="6">
        <f>SUM(AG4:AG5)</f>
        <v>19568861</v>
      </c>
    </row>
    <row r="7" spans="1:33" ht="43.2" x14ac:dyDescent="0.3">
      <c r="A7" s="12"/>
      <c r="B7" s="13" t="s">
        <v>14</v>
      </c>
      <c r="C7" s="11" t="s">
        <v>15</v>
      </c>
      <c r="D7" s="14" t="s">
        <v>16</v>
      </c>
      <c r="E7" s="11" t="s">
        <v>17</v>
      </c>
      <c r="F7" s="11" t="s">
        <v>18</v>
      </c>
      <c r="G7" s="14" t="s">
        <v>19</v>
      </c>
      <c r="H7" s="14" t="s">
        <v>20</v>
      </c>
      <c r="I7" s="14" t="s">
        <v>21</v>
      </c>
      <c r="J7" s="15" t="s">
        <v>22</v>
      </c>
      <c r="K7" s="15" t="s">
        <v>23</v>
      </c>
      <c r="L7" s="14" t="s">
        <v>24</v>
      </c>
      <c r="M7" s="11" t="s">
        <v>25</v>
      </c>
      <c r="N7" s="11" t="s">
        <v>26</v>
      </c>
      <c r="O7" s="14" t="s">
        <v>27</v>
      </c>
      <c r="P7" s="12"/>
      <c r="Q7" s="14" t="s">
        <v>28</v>
      </c>
      <c r="R7" s="11" t="s">
        <v>29</v>
      </c>
      <c r="S7" s="11" t="s">
        <v>30</v>
      </c>
      <c r="T7" s="11" t="s">
        <v>31</v>
      </c>
      <c r="U7" s="11" t="s">
        <v>32</v>
      </c>
      <c r="V7" s="14" t="s">
        <v>33</v>
      </c>
      <c r="W7" s="11" t="s">
        <v>34</v>
      </c>
      <c r="Y7" s="12"/>
      <c r="Z7" s="14" t="s">
        <v>35</v>
      </c>
      <c r="AA7" s="14" t="s">
        <v>69</v>
      </c>
      <c r="AC7" s="16" t="s">
        <v>36</v>
      </c>
      <c r="AE7" s="6">
        <f>B18+SUM(Z18:AA18)</f>
        <v>3700000</v>
      </c>
      <c r="AF7" s="6">
        <f>SUM(C18:O18)+SUM(Q18:W18)</f>
        <v>271500</v>
      </c>
      <c r="AG7" s="6">
        <f t="shared" si="0"/>
        <v>3971500</v>
      </c>
    </row>
    <row r="8" spans="1:33" ht="15.6" x14ac:dyDescent="0.3">
      <c r="A8" s="17" t="s">
        <v>37</v>
      </c>
      <c r="P8" s="17" t="s">
        <v>37</v>
      </c>
      <c r="Y8" s="17" t="s">
        <v>37</v>
      </c>
      <c r="AC8" s="5" t="s">
        <v>38</v>
      </c>
      <c r="AE8" s="6">
        <f>B23+SUM(Z23:AA23)</f>
        <v>14566210</v>
      </c>
      <c r="AF8" s="7">
        <f>SUM(C23:O23)+SUM(Q23:W23)</f>
        <v>983144</v>
      </c>
      <c r="AG8" s="7">
        <f t="shared" si="0"/>
        <v>15549354</v>
      </c>
    </row>
    <row r="9" spans="1:33" ht="15.6" x14ac:dyDescent="0.3">
      <c r="A9" s="9" t="s">
        <v>39</v>
      </c>
      <c r="B9" s="18">
        <v>4937759</v>
      </c>
      <c r="C9" s="18">
        <v>80257</v>
      </c>
      <c r="D9" s="18">
        <v>175685</v>
      </c>
      <c r="E9" s="18">
        <v>133840</v>
      </c>
      <c r="F9" s="18">
        <v>80000</v>
      </c>
      <c r="G9" s="18">
        <v>10911</v>
      </c>
      <c r="H9" s="18">
        <v>78141</v>
      </c>
      <c r="I9" s="18">
        <v>255000</v>
      </c>
      <c r="J9" s="18">
        <v>43344</v>
      </c>
      <c r="K9" s="18">
        <v>43344</v>
      </c>
      <c r="L9" s="18">
        <v>86688</v>
      </c>
      <c r="M9" s="18">
        <v>54180</v>
      </c>
      <c r="N9" s="18">
        <v>54180</v>
      </c>
      <c r="O9" s="18">
        <v>173376</v>
      </c>
      <c r="P9" s="9" t="s">
        <v>39</v>
      </c>
      <c r="Q9" s="18">
        <v>369643</v>
      </c>
      <c r="R9" s="18">
        <v>185000</v>
      </c>
      <c r="S9" s="18">
        <v>85000</v>
      </c>
      <c r="T9" s="18">
        <v>0</v>
      </c>
      <c r="U9" s="18">
        <v>350000</v>
      </c>
      <c r="V9" s="18">
        <v>350000</v>
      </c>
      <c r="W9" s="18">
        <v>7014</v>
      </c>
      <c r="Y9" s="9" t="s">
        <v>39</v>
      </c>
      <c r="Z9" s="18">
        <v>2790999</v>
      </c>
      <c r="AA9" s="18">
        <v>8200000</v>
      </c>
      <c r="AC9" s="5" t="s">
        <v>40</v>
      </c>
      <c r="AE9" s="6">
        <f>SUM(AE7:AE8)</f>
        <v>18266210</v>
      </c>
      <c r="AF9" s="6">
        <f>SUM(AF7:AF8)</f>
        <v>1254644</v>
      </c>
      <c r="AG9" s="6">
        <f t="shared" si="0"/>
        <v>19520854</v>
      </c>
    </row>
    <row r="10" spans="1:33" ht="15.6" x14ac:dyDescent="0.3">
      <c r="A10" s="9" t="s">
        <v>41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9" t="s">
        <v>41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Y10" s="9" t="s">
        <v>41</v>
      </c>
      <c r="Z10" s="19">
        <v>0</v>
      </c>
      <c r="AA10" s="19">
        <v>0</v>
      </c>
      <c r="AC10" s="5" t="s">
        <v>42</v>
      </c>
      <c r="AE10" s="6">
        <f>B25+SUM(Z25:AA25)</f>
        <v>2663483</v>
      </c>
      <c r="AF10" s="7">
        <f>SUM(C25:O25)+SUM(Q25:W25)</f>
        <v>1110445</v>
      </c>
      <c r="AG10" s="7">
        <f t="shared" si="0"/>
        <v>3773928</v>
      </c>
    </row>
    <row r="11" spans="1:33" ht="16.2" thickBot="1" x14ac:dyDescent="0.35">
      <c r="A11" s="20" t="s">
        <v>43</v>
      </c>
      <c r="B11" s="21">
        <f t="shared" ref="B11:H11" si="1">SUM(B9:B10)</f>
        <v>4937759</v>
      </c>
      <c r="C11" s="21">
        <f t="shared" si="1"/>
        <v>80257</v>
      </c>
      <c r="D11" s="21">
        <f t="shared" si="1"/>
        <v>175685</v>
      </c>
      <c r="E11" s="21">
        <f t="shared" si="1"/>
        <v>133840</v>
      </c>
      <c r="F11" s="21">
        <f t="shared" si="1"/>
        <v>80000</v>
      </c>
      <c r="G11" s="21">
        <f t="shared" si="1"/>
        <v>10911</v>
      </c>
      <c r="H11" s="21">
        <f t="shared" si="1"/>
        <v>78141</v>
      </c>
      <c r="I11" s="21">
        <f t="shared" ref="I11:O11" si="2">SUM(I9:I10)</f>
        <v>255000</v>
      </c>
      <c r="J11" s="21">
        <f t="shared" si="2"/>
        <v>43344</v>
      </c>
      <c r="K11" s="21">
        <f t="shared" si="2"/>
        <v>43344</v>
      </c>
      <c r="L11" s="21">
        <f t="shared" si="2"/>
        <v>86688</v>
      </c>
      <c r="M11" s="21">
        <f t="shared" si="2"/>
        <v>54180</v>
      </c>
      <c r="N11" s="21">
        <f t="shared" si="2"/>
        <v>54180</v>
      </c>
      <c r="O11" s="21">
        <f t="shared" si="2"/>
        <v>173376</v>
      </c>
      <c r="P11" s="20" t="s">
        <v>43</v>
      </c>
      <c r="Q11" s="21">
        <f t="shared" ref="Q11:W11" si="3">SUM(Q9:Q10)</f>
        <v>369643</v>
      </c>
      <c r="R11" s="21">
        <f t="shared" si="3"/>
        <v>185000</v>
      </c>
      <c r="S11" s="21">
        <f t="shared" si="3"/>
        <v>85000</v>
      </c>
      <c r="T11" s="21">
        <f t="shared" si="3"/>
        <v>0</v>
      </c>
      <c r="U11" s="21">
        <f t="shared" si="3"/>
        <v>350000</v>
      </c>
      <c r="V11" s="21">
        <f t="shared" si="3"/>
        <v>350000</v>
      </c>
      <c r="W11" s="21">
        <f t="shared" si="3"/>
        <v>7014</v>
      </c>
      <c r="Y11" s="20" t="s">
        <v>43</v>
      </c>
      <c r="Z11" s="21">
        <f>SUM(Z9:Z10)</f>
        <v>2790999</v>
      </c>
      <c r="AA11" s="21">
        <f>SUM(AA9:AA10)</f>
        <v>8200000</v>
      </c>
      <c r="AC11" s="5" t="s">
        <v>44</v>
      </c>
      <c r="AE11" s="6">
        <f>B27+SUM(Z27:AA27)</f>
        <v>0</v>
      </c>
      <c r="AF11" s="7">
        <f>SUM(C27:O27)+SUM(Q27:W27)</f>
        <v>2150</v>
      </c>
      <c r="AG11" s="7">
        <f t="shared" si="0"/>
        <v>2150</v>
      </c>
    </row>
    <row r="12" spans="1:33" ht="16.2" thickBot="1" x14ac:dyDescent="0.35">
      <c r="A12" s="22" t="s">
        <v>45</v>
      </c>
      <c r="B12" s="23">
        <v>375000</v>
      </c>
      <c r="C12" s="23">
        <v>0</v>
      </c>
      <c r="D12" s="23">
        <v>0</v>
      </c>
      <c r="E12" s="23">
        <v>30000</v>
      </c>
      <c r="F12" s="23"/>
      <c r="G12" s="23"/>
      <c r="H12" s="23"/>
      <c r="I12" s="23">
        <v>0</v>
      </c>
      <c r="J12" s="23"/>
      <c r="K12" s="23"/>
      <c r="L12" s="23"/>
      <c r="M12" s="23"/>
      <c r="N12" s="23"/>
      <c r="O12" s="23"/>
      <c r="P12" s="22" t="s">
        <v>45</v>
      </c>
      <c r="Q12" s="23">
        <v>0</v>
      </c>
      <c r="R12" s="23"/>
      <c r="S12" s="23"/>
      <c r="T12" s="23">
        <v>0</v>
      </c>
      <c r="U12" s="23">
        <v>25000</v>
      </c>
      <c r="V12" s="23">
        <v>300000</v>
      </c>
      <c r="W12" s="23"/>
      <c r="Y12" s="22" t="s">
        <v>45</v>
      </c>
      <c r="Z12" s="24">
        <v>244500</v>
      </c>
      <c r="AA12" s="23">
        <v>50000</v>
      </c>
      <c r="AC12" s="25" t="s">
        <v>46</v>
      </c>
      <c r="AD12" s="9"/>
      <c r="AE12" s="26">
        <f>SUM(AE10:AE11)</f>
        <v>2663483</v>
      </c>
      <c r="AF12" s="26">
        <f>SUM(AF10:AF11)</f>
        <v>1112595</v>
      </c>
      <c r="AG12" s="26">
        <f t="shared" si="0"/>
        <v>3776078</v>
      </c>
    </row>
    <row r="13" spans="1:33" x14ac:dyDescent="0.3">
      <c r="A13" s="9" t="s">
        <v>47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9" t="s">
        <v>47</v>
      </c>
      <c r="Q13" s="27"/>
      <c r="R13" s="27"/>
      <c r="S13" s="27"/>
      <c r="T13" s="27"/>
      <c r="U13" s="27"/>
      <c r="V13" s="27"/>
      <c r="W13" s="27"/>
      <c r="Y13" s="9" t="s">
        <v>47</v>
      </c>
      <c r="Z13" s="27"/>
      <c r="AA13" s="27"/>
    </row>
    <row r="14" spans="1:33" ht="15" thickBot="1" x14ac:dyDescent="0.35">
      <c r="A14" s="20" t="s">
        <v>48</v>
      </c>
      <c r="B14" s="21">
        <f t="shared" ref="B14:O14" si="4">B11+B12</f>
        <v>5312759</v>
      </c>
      <c r="C14" s="21">
        <f t="shared" si="4"/>
        <v>80257</v>
      </c>
      <c r="D14" s="21">
        <f t="shared" si="4"/>
        <v>175685</v>
      </c>
      <c r="E14" s="21">
        <f t="shared" si="4"/>
        <v>163840</v>
      </c>
      <c r="F14" s="21">
        <f t="shared" si="4"/>
        <v>80000</v>
      </c>
      <c r="G14" s="21">
        <f t="shared" si="4"/>
        <v>10911</v>
      </c>
      <c r="H14" s="21">
        <f t="shared" si="4"/>
        <v>78141</v>
      </c>
      <c r="I14" s="21">
        <f t="shared" si="4"/>
        <v>255000</v>
      </c>
      <c r="J14" s="21">
        <f t="shared" si="4"/>
        <v>43344</v>
      </c>
      <c r="K14" s="21">
        <f t="shared" si="4"/>
        <v>43344</v>
      </c>
      <c r="L14" s="21">
        <f t="shared" si="4"/>
        <v>86688</v>
      </c>
      <c r="M14" s="21">
        <f t="shared" si="4"/>
        <v>54180</v>
      </c>
      <c r="N14" s="21">
        <f t="shared" si="4"/>
        <v>54180</v>
      </c>
      <c r="O14" s="21">
        <f t="shared" si="4"/>
        <v>173376</v>
      </c>
      <c r="P14" s="20" t="s">
        <v>48</v>
      </c>
      <c r="Q14" s="21">
        <f t="shared" ref="Q14:W14" si="5">Q11+Q12</f>
        <v>369643</v>
      </c>
      <c r="R14" s="21">
        <f t="shared" si="5"/>
        <v>185000</v>
      </c>
      <c r="S14" s="21">
        <f t="shared" si="5"/>
        <v>85000</v>
      </c>
      <c r="T14" s="21">
        <f t="shared" si="5"/>
        <v>0</v>
      </c>
      <c r="U14" s="21">
        <f t="shared" si="5"/>
        <v>375000</v>
      </c>
      <c r="V14" s="21">
        <f t="shared" si="5"/>
        <v>650000</v>
      </c>
      <c r="W14" s="21">
        <f t="shared" si="5"/>
        <v>7014</v>
      </c>
      <c r="Y14" s="20" t="s">
        <v>48</v>
      </c>
      <c r="Z14" s="21">
        <f>Z11+Z12</f>
        <v>3035499</v>
      </c>
      <c r="AA14" s="21">
        <f>AA11+AA12</f>
        <v>8250000</v>
      </c>
    </row>
    <row r="15" spans="1:33" x14ac:dyDescent="0.3">
      <c r="A15" s="17" t="s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 t="s">
        <v>49</v>
      </c>
      <c r="Q15" s="19"/>
      <c r="R15" s="19"/>
      <c r="S15" s="19"/>
      <c r="T15" s="19"/>
      <c r="U15" s="19"/>
      <c r="V15" s="19"/>
      <c r="W15" s="19"/>
      <c r="Y15" s="17" t="s">
        <v>49</v>
      </c>
      <c r="Z15" s="19"/>
      <c r="AA15" s="19"/>
      <c r="AC15" s="61"/>
      <c r="AD15" s="61"/>
      <c r="AE15" s="61"/>
    </row>
    <row r="16" spans="1:33" x14ac:dyDescent="0.3">
      <c r="A16" s="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9"/>
      <c r="Q16" s="19"/>
      <c r="R16" s="19"/>
      <c r="S16" s="19"/>
      <c r="T16" s="19"/>
      <c r="U16" s="19"/>
      <c r="V16" s="19"/>
      <c r="W16" s="19"/>
      <c r="Y16" s="9"/>
      <c r="Z16" s="19"/>
      <c r="AA16" s="19"/>
      <c r="AC16" s="4"/>
      <c r="AD16" s="1"/>
      <c r="AE16" s="1"/>
    </row>
    <row r="17" spans="1:31" x14ac:dyDescent="0.3">
      <c r="A17" s="9" t="s">
        <v>50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9" t="s">
        <v>50</v>
      </c>
      <c r="Q17" s="19"/>
      <c r="R17" s="19"/>
      <c r="S17" s="19"/>
      <c r="T17" s="19"/>
      <c r="U17" s="19"/>
      <c r="V17" s="19"/>
      <c r="W17" s="19"/>
      <c r="Y17" s="9" t="s">
        <v>50</v>
      </c>
      <c r="Z17" s="18"/>
      <c r="AA17" s="18"/>
      <c r="AC17" s="4"/>
      <c r="AD17" s="28"/>
      <c r="AE17" s="28"/>
    </row>
    <row r="18" spans="1:31" ht="15" thickBot="1" x14ac:dyDescent="0.35">
      <c r="A18" s="20" t="s">
        <v>72</v>
      </c>
      <c r="B18" s="21">
        <v>2500000</v>
      </c>
      <c r="C18" s="21">
        <v>0</v>
      </c>
      <c r="D18" s="21">
        <v>0</v>
      </c>
      <c r="E18" s="21">
        <v>70000</v>
      </c>
      <c r="F18" s="21">
        <v>1500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 t="s">
        <v>70</v>
      </c>
      <c r="Q18" s="21">
        <v>150000</v>
      </c>
      <c r="R18" s="21">
        <v>0</v>
      </c>
      <c r="S18" s="21">
        <v>0</v>
      </c>
      <c r="T18" s="21">
        <v>0</v>
      </c>
      <c r="U18" s="21">
        <v>0</v>
      </c>
      <c r="V18" s="21">
        <v>50000</v>
      </c>
      <c r="W18" s="21">
        <v>0</v>
      </c>
      <c r="Y18" s="20" t="s">
        <v>70</v>
      </c>
      <c r="Z18" s="21">
        <v>1200000</v>
      </c>
      <c r="AA18" s="29">
        <v>0</v>
      </c>
      <c r="AC18" s="4"/>
      <c r="AD18" s="4"/>
      <c r="AE18" s="28"/>
    </row>
    <row r="19" spans="1:31" x14ac:dyDescent="0.3">
      <c r="A19" s="9" t="s">
        <v>51</v>
      </c>
      <c r="B19" s="44">
        <v>1500000</v>
      </c>
      <c r="C19" s="19">
        <v>32000</v>
      </c>
      <c r="D19" s="18">
        <v>32352</v>
      </c>
      <c r="E19" s="19">
        <v>30000</v>
      </c>
      <c r="F19" s="19">
        <v>0</v>
      </c>
      <c r="G19" s="19">
        <v>0</v>
      </c>
      <c r="H19" s="18"/>
      <c r="I19" s="19">
        <v>0</v>
      </c>
      <c r="J19" s="19"/>
      <c r="K19" s="19"/>
      <c r="L19" s="19"/>
      <c r="M19" s="19"/>
      <c r="N19" s="19"/>
      <c r="O19" s="19"/>
      <c r="P19" s="9" t="s">
        <v>51</v>
      </c>
      <c r="Q19" s="19">
        <v>460792</v>
      </c>
      <c r="R19" s="19">
        <v>0</v>
      </c>
      <c r="S19" s="19">
        <v>0</v>
      </c>
      <c r="T19" s="19">
        <v>0</v>
      </c>
      <c r="U19" s="19">
        <v>58000</v>
      </c>
      <c r="V19" s="19">
        <v>0</v>
      </c>
      <c r="W19" s="19"/>
      <c r="Y19" s="9" t="s">
        <v>51</v>
      </c>
      <c r="Z19" s="19">
        <v>902174</v>
      </c>
      <c r="AA19" s="19">
        <v>7964036</v>
      </c>
      <c r="AC19" s="4"/>
      <c r="AD19" s="4"/>
      <c r="AE19" s="28"/>
    </row>
    <row r="20" spans="1:31" x14ac:dyDescent="0.3">
      <c r="A20" s="9" t="s">
        <v>52</v>
      </c>
      <c r="B20" s="19"/>
      <c r="C20" s="19">
        <v>0</v>
      </c>
      <c r="D20" s="48">
        <v>56500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9" t="s">
        <v>52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Y20" s="9" t="s">
        <v>52</v>
      </c>
      <c r="Z20" s="19">
        <v>500000</v>
      </c>
      <c r="AA20" s="19">
        <v>0</v>
      </c>
      <c r="AC20" s="4"/>
      <c r="AD20" s="4"/>
      <c r="AE20" s="4"/>
    </row>
    <row r="21" spans="1:31" x14ac:dyDescent="0.3">
      <c r="A21" s="9" t="s">
        <v>53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9" t="s">
        <v>53</v>
      </c>
      <c r="Q21" s="19"/>
      <c r="R21" s="19"/>
      <c r="S21" s="19"/>
      <c r="T21" s="19"/>
      <c r="U21" s="19"/>
      <c r="V21" s="19"/>
      <c r="W21" s="19"/>
      <c r="Y21" s="9" t="s">
        <v>53</v>
      </c>
      <c r="Z21" s="18"/>
      <c r="AA21" s="18"/>
      <c r="AC21" s="4"/>
      <c r="AD21" s="4"/>
      <c r="AE21" s="4"/>
    </row>
    <row r="22" spans="1:31" ht="15" thickBot="1" x14ac:dyDescent="0.35">
      <c r="A22" s="20" t="s">
        <v>54</v>
      </c>
      <c r="B22" s="21"/>
      <c r="C22" s="21">
        <f>SUM(C19:C20)</f>
        <v>32000</v>
      </c>
      <c r="D22" s="21">
        <f>SUM(D19:D20)</f>
        <v>88852</v>
      </c>
      <c r="E22" s="21">
        <f>SUM(E19:E20)</f>
        <v>30000</v>
      </c>
      <c r="F22" s="21">
        <f>SUM(F19:F20)</f>
        <v>0</v>
      </c>
      <c r="G22" s="21">
        <f>SUM(G19:G20)</f>
        <v>0</v>
      </c>
      <c r="H22" s="21"/>
      <c r="I22" s="21">
        <f t="shared" ref="I22:O22" si="6">SUM(I19:I20)</f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1">
        <f t="shared" si="6"/>
        <v>0</v>
      </c>
      <c r="N22" s="21">
        <f t="shared" si="6"/>
        <v>0</v>
      </c>
      <c r="O22" s="21">
        <f t="shared" si="6"/>
        <v>0</v>
      </c>
      <c r="P22" s="20" t="s">
        <v>54</v>
      </c>
      <c r="Q22" s="21">
        <f t="shared" ref="Q22:W22" si="7">SUM(Q19:Q20)</f>
        <v>460792</v>
      </c>
      <c r="R22" s="21">
        <f t="shared" si="7"/>
        <v>0</v>
      </c>
      <c r="S22" s="21">
        <f t="shared" si="7"/>
        <v>0</v>
      </c>
      <c r="T22" s="21"/>
      <c r="U22" s="21">
        <v>65000</v>
      </c>
      <c r="V22" s="21">
        <f t="shared" si="7"/>
        <v>0</v>
      </c>
      <c r="W22" s="21">
        <f t="shared" si="7"/>
        <v>0</v>
      </c>
      <c r="Y22" s="20" t="s">
        <v>54</v>
      </c>
      <c r="Z22" s="21">
        <f>SUM(Z19:Z20)</f>
        <v>1402174</v>
      </c>
      <c r="AA22" s="21">
        <f>SUM(AA19:AA20)</f>
        <v>7964036</v>
      </c>
      <c r="AC22" s="30"/>
      <c r="AD22" s="4"/>
      <c r="AE22" s="31"/>
    </row>
    <row r="23" spans="1:31" ht="15" thickBot="1" x14ac:dyDescent="0.35">
      <c r="A23" s="22" t="s">
        <v>55</v>
      </c>
      <c r="B23" s="23">
        <f>B18+B19</f>
        <v>4000000</v>
      </c>
      <c r="C23" s="23">
        <f>C18+C22</f>
        <v>32000</v>
      </c>
      <c r="D23" s="23">
        <f>D18+D22</f>
        <v>88852</v>
      </c>
      <c r="E23" s="23">
        <f>E18+E22</f>
        <v>100000</v>
      </c>
      <c r="F23" s="23">
        <f>F18+F22</f>
        <v>1500</v>
      </c>
      <c r="G23" s="23">
        <f>G18+G22</f>
        <v>0</v>
      </c>
      <c r="H23" s="23">
        <v>35000</v>
      </c>
      <c r="I23" s="23">
        <f t="shared" ref="I23:O23" si="8">I18+I22</f>
        <v>0</v>
      </c>
      <c r="J23" s="23">
        <f t="shared" si="8"/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  <c r="O23" s="23">
        <f t="shared" si="8"/>
        <v>0</v>
      </c>
      <c r="P23" s="22" t="s">
        <v>55</v>
      </c>
      <c r="Q23" s="23">
        <f t="shared" ref="Q23:W23" si="9">Q18+Q22</f>
        <v>610792</v>
      </c>
      <c r="R23" s="23">
        <f t="shared" si="9"/>
        <v>0</v>
      </c>
      <c r="S23" s="23">
        <f t="shared" si="9"/>
        <v>0</v>
      </c>
      <c r="T23" s="23">
        <f t="shared" si="9"/>
        <v>0</v>
      </c>
      <c r="U23" s="23">
        <f t="shared" si="9"/>
        <v>65000</v>
      </c>
      <c r="V23" s="23">
        <f t="shared" si="9"/>
        <v>50000</v>
      </c>
      <c r="W23" s="23">
        <f t="shared" si="9"/>
        <v>0</v>
      </c>
      <c r="Y23" s="22" t="s">
        <v>55</v>
      </c>
      <c r="Z23" s="23">
        <f>Z18+Z22</f>
        <v>2602174</v>
      </c>
      <c r="AA23" s="23">
        <f>AA18+AA22</f>
        <v>7964036</v>
      </c>
      <c r="AC23" s="4"/>
      <c r="AD23" s="28"/>
      <c r="AE23" s="4"/>
    </row>
    <row r="24" spans="1:31" x14ac:dyDescent="0.3">
      <c r="A24" s="9" t="s">
        <v>56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9" t="s">
        <v>56</v>
      </c>
      <c r="Q24" s="19"/>
      <c r="R24" s="19"/>
      <c r="S24" s="19"/>
      <c r="T24" s="19"/>
      <c r="U24" s="19"/>
      <c r="V24" s="19"/>
      <c r="W24" s="19"/>
      <c r="Y24" s="9" t="s">
        <v>56</v>
      </c>
      <c r="Z24" s="19"/>
      <c r="AA24" s="19"/>
      <c r="AC24" s="4"/>
      <c r="AD24" s="4"/>
      <c r="AE24" s="4"/>
    </row>
    <row r="25" spans="1:31" ht="15" thickBot="1" x14ac:dyDescent="0.35">
      <c r="A25" s="20" t="s">
        <v>57</v>
      </c>
      <c r="B25" s="21">
        <v>1944194</v>
      </c>
      <c r="C25" s="21">
        <f t="shared" ref="C25:O25" si="10">C14-C23</f>
        <v>48257</v>
      </c>
      <c r="D25" s="21">
        <f t="shared" si="10"/>
        <v>86833</v>
      </c>
      <c r="E25" s="21">
        <f t="shared" si="10"/>
        <v>63840</v>
      </c>
      <c r="F25" s="21">
        <f t="shared" si="10"/>
        <v>78500</v>
      </c>
      <c r="G25" s="21">
        <f t="shared" si="10"/>
        <v>10911</v>
      </c>
      <c r="H25" s="21">
        <f t="shared" si="10"/>
        <v>43141</v>
      </c>
      <c r="I25" s="21">
        <f t="shared" si="10"/>
        <v>255000</v>
      </c>
      <c r="J25" s="21">
        <f t="shared" si="10"/>
        <v>43344</v>
      </c>
      <c r="K25" s="21">
        <f t="shared" si="10"/>
        <v>43344</v>
      </c>
      <c r="L25" s="21">
        <f t="shared" si="10"/>
        <v>86688</v>
      </c>
      <c r="M25" s="21">
        <f t="shared" si="10"/>
        <v>54180</v>
      </c>
      <c r="N25" s="21">
        <f t="shared" si="10"/>
        <v>54180</v>
      </c>
      <c r="O25" s="21">
        <f t="shared" si="10"/>
        <v>173376</v>
      </c>
      <c r="P25" s="20" t="s">
        <v>57</v>
      </c>
      <c r="Q25" s="21">
        <f>Q14-Q23</f>
        <v>-241149</v>
      </c>
      <c r="R25" s="21">
        <v>0</v>
      </c>
      <c r="S25" s="21">
        <v>0</v>
      </c>
      <c r="T25" s="21">
        <v>0</v>
      </c>
      <c r="U25" s="21">
        <f>U14-U23</f>
        <v>310000</v>
      </c>
      <c r="V25" s="21">
        <v>0</v>
      </c>
      <c r="W25" s="21">
        <v>0</v>
      </c>
      <c r="Y25" s="20" t="s">
        <v>57</v>
      </c>
      <c r="Z25" s="21">
        <f>Z14-Z23</f>
        <v>433325</v>
      </c>
      <c r="AA25" s="21">
        <f>AA14-AA23</f>
        <v>285964</v>
      </c>
      <c r="AC25" s="4"/>
      <c r="AD25" s="4"/>
      <c r="AE25" s="32"/>
    </row>
    <row r="26" spans="1:31" x14ac:dyDescent="0.3">
      <c r="A26" s="9" t="s">
        <v>58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9" t="s">
        <v>58</v>
      </c>
      <c r="Q26" s="19"/>
      <c r="R26" s="19"/>
      <c r="S26" s="19"/>
      <c r="T26" s="19"/>
      <c r="U26" s="19"/>
      <c r="V26" s="19"/>
      <c r="W26" s="19"/>
      <c r="Y26" s="9" t="s">
        <v>59</v>
      </c>
      <c r="Z26" s="19"/>
      <c r="AA26" s="19"/>
      <c r="AC26" s="4"/>
      <c r="AD26" s="4"/>
      <c r="AE26" s="4"/>
    </row>
    <row r="27" spans="1:31" ht="15" thickBot="1" x14ac:dyDescent="0.35">
      <c r="A27" s="20" t="s">
        <v>60</v>
      </c>
      <c r="B27" s="21">
        <v>0</v>
      </c>
      <c r="C27" s="21">
        <v>50</v>
      </c>
      <c r="D27" s="33">
        <v>0</v>
      </c>
      <c r="E27" s="33">
        <v>50</v>
      </c>
      <c r="F27" s="21">
        <v>50</v>
      </c>
      <c r="G27" s="21"/>
      <c r="H27" s="21"/>
      <c r="I27" s="21">
        <v>2000</v>
      </c>
      <c r="J27" s="21"/>
      <c r="K27" s="21"/>
      <c r="L27" s="21"/>
      <c r="M27" s="21"/>
      <c r="N27" s="21"/>
      <c r="O27" s="21"/>
      <c r="P27" s="20" t="s">
        <v>60</v>
      </c>
      <c r="Q27" s="21"/>
      <c r="R27" s="21"/>
      <c r="S27" s="21"/>
      <c r="T27" s="21"/>
      <c r="U27" s="21"/>
      <c r="V27" s="21"/>
      <c r="W27" s="21"/>
      <c r="Y27" s="20" t="s">
        <v>60</v>
      </c>
      <c r="Z27" s="21">
        <v>0</v>
      </c>
      <c r="AA27" s="21">
        <v>0</v>
      </c>
      <c r="AC27" s="30"/>
      <c r="AD27" s="4"/>
      <c r="AE27" s="34"/>
    </row>
    <row r="28" spans="1:31" x14ac:dyDescent="0.3">
      <c r="A28" s="9" t="s">
        <v>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9" t="s">
        <v>61</v>
      </c>
      <c r="Q28" s="19"/>
      <c r="R28" s="19"/>
      <c r="S28" s="19"/>
      <c r="T28" s="19"/>
      <c r="U28" s="19"/>
      <c r="V28" s="19"/>
      <c r="W28" s="19"/>
      <c r="Y28" s="9" t="s">
        <v>61</v>
      </c>
      <c r="Z28" s="19"/>
      <c r="AA28" s="19"/>
      <c r="AC28" s="30"/>
      <c r="AD28" s="4"/>
      <c r="AE28" s="4"/>
    </row>
    <row r="29" spans="1:31" ht="15" thickBot="1" x14ac:dyDescent="0.35">
      <c r="A29" s="20" t="s">
        <v>62</v>
      </c>
      <c r="B29" s="21">
        <f t="shared" ref="B29:O29" si="11">B25+B27</f>
        <v>1944194</v>
      </c>
      <c r="C29" s="21">
        <f t="shared" si="11"/>
        <v>48307</v>
      </c>
      <c r="D29" s="21">
        <f t="shared" si="11"/>
        <v>86833</v>
      </c>
      <c r="E29" s="21">
        <f t="shared" si="11"/>
        <v>63890</v>
      </c>
      <c r="F29" s="21">
        <f t="shared" si="11"/>
        <v>78550</v>
      </c>
      <c r="G29" s="21">
        <f t="shared" si="11"/>
        <v>10911</v>
      </c>
      <c r="H29" s="21">
        <f t="shared" si="11"/>
        <v>43141</v>
      </c>
      <c r="I29" s="21">
        <f t="shared" si="11"/>
        <v>257000</v>
      </c>
      <c r="J29" s="21">
        <f t="shared" si="11"/>
        <v>43344</v>
      </c>
      <c r="K29" s="21">
        <f t="shared" si="11"/>
        <v>43344</v>
      </c>
      <c r="L29" s="21">
        <f t="shared" si="11"/>
        <v>86688</v>
      </c>
      <c r="M29" s="21">
        <f t="shared" si="11"/>
        <v>54180</v>
      </c>
      <c r="N29" s="21">
        <f t="shared" si="11"/>
        <v>54180</v>
      </c>
      <c r="O29" s="21">
        <f t="shared" si="11"/>
        <v>173376</v>
      </c>
      <c r="P29" s="20" t="s">
        <v>62</v>
      </c>
      <c r="Q29" s="21">
        <f t="shared" ref="Q29:W29" si="12">Q25+Q27</f>
        <v>-241149</v>
      </c>
      <c r="R29" s="21">
        <f t="shared" si="12"/>
        <v>0</v>
      </c>
      <c r="S29" s="21">
        <f t="shared" si="12"/>
        <v>0</v>
      </c>
      <c r="T29" s="21">
        <f t="shared" si="12"/>
        <v>0</v>
      </c>
      <c r="U29" s="21">
        <f t="shared" si="12"/>
        <v>310000</v>
      </c>
      <c r="V29" s="21">
        <f t="shared" si="12"/>
        <v>0</v>
      </c>
      <c r="W29" s="21">
        <f t="shared" si="12"/>
        <v>0</v>
      </c>
      <c r="Y29" s="20" t="s">
        <v>62</v>
      </c>
      <c r="Z29" s="21">
        <f>Z25+Z27</f>
        <v>433325</v>
      </c>
      <c r="AA29" s="21">
        <f>AA25+AA27</f>
        <v>285964</v>
      </c>
    </row>
    <row r="30" spans="1:31" ht="15" thickBot="1" x14ac:dyDescent="0.35">
      <c r="A30" s="22" t="s">
        <v>63</v>
      </c>
      <c r="B30" s="45">
        <f>(B29/43344)</f>
        <v>44.854974160206716</v>
      </c>
      <c r="C30" s="45">
        <f t="shared" ref="C30:O30" si="13">(C29/43344)</f>
        <v>1.1145025839793281</v>
      </c>
      <c r="D30" s="45">
        <f t="shared" si="13"/>
        <v>2.0033453303802142</v>
      </c>
      <c r="E30" s="46">
        <f t="shared" si="13"/>
        <v>1.4740217792543373</v>
      </c>
      <c r="F30" s="45">
        <f t="shared" si="13"/>
        <v>1.8122462163159838</v>
      </c>
      <c r="G30" s="45">
        <f t="shared" si="13"/>
        <v>0.25173034330011074</v>
      </c>
      <c r="H30" s="45">
        <f t="shared" si="13"/>
        <v>0.99531653746770021</v>
      </c>
      <c r="I30" s="45">
        <f t="shared" si="13"/>
        <v>5.9293097083794759</v>
      </c>
      <c r="J30" s="47">
        <f>(J29/43344)</f>
        <v>1</v>
      </c>
      <c r="K30" s="46">
        <f t="shared" si="13"/>
        <v>1</v>
      </c>
      <c r="L30" s="45">
        <f t="shared" si="13"/>
        <v>2</v>
      </c>
      <c r="M30" s="46">
        <f t="shared" si="13"/>
        <v>1.25</v>
      </c>
      <c r="N30" s="45">
        <f t="shared" si="13"/>
        <v>1.25</v>
      </c>
      <c r="O30" s="46">
        <f t="shared" si="13"/>
        <v>4</v>
      </c>
      <c r="P30" s="22" t="s">
        <v>63</v>
      </c>
      <c r="Q30" s="35" t="s">
        <v>64</v>
      </c>
      <c r="R30" s="35" t="s">
        <v>64</v>
      </c>
      <c r="S30" s="35" t="s">
        <v>64</v>
      </c>
      <c r="T30" s="35" t="s">
        <v>64</v>
      </c>
      <c r="U30" s="35" t="s">
        <v>64</v>
      </c>
      <c r="V30" s="35" t="s">
        <v>64</v>
      </c>
      <c r="W30" s="35" t="s">
        <v>64</v>
      </c>
      <c r="Y30" s="22" t="s">
        <v>63</v>
      </c>
      <c r="Z30" s="45">
        <f>Z29/43344</f>
        <v>9.9973468069398308</v>
      </c>
      <c r="AA30" s="45">
        <f>AA29/43344</f>
        <v>6.5975452196382429</v>
      </c>
    </row>
    <row r="31" spans="1:31" x14ac:dyDescent="0.3">
      <c r="A31" s="9" t="s">
        <v>65</v>
      </c>
      <c r="B31" s="36">
        <v>60</v>
      </c>
      <c r="C31" s="37">
        <v>2</v>
      </c>
      <c r="D31" s="37">
        <v>2</v>
      </c>
      <c r="E31" s="37">
        <v>3</v>
      </c>
      <c r="F31" s="37">
        <v>3.5</v>
      </c>
      <c r="G31" s="37">
        <v>0.25</v>
      </c>
      <c r="H31" s="37">
        <v>1</v>
      </c>
      <c r="I31" s="37">
        <v>100</v>
      </c>
      <c r="J31" s="37">
        <v>1</v>
      </c>
      <c r="K31" s="37">
        <v>1</v>
      </c>
      <c r="L31" s="37">
        <v>2</v>
      </c>
      <c r="M31" s="37">
        <v>2</v>
      </c>
      <c r="N31" s="37">
        <v>4</v>
      </c>
      <c r="O31" s="37">
        <v>4</v>
      </c>
      <c r="P31" s="9" t="s">
        <v>65</v>
      </c>
      <c r="Q31" s="38"/>
      <c r="R31" s="38"/>
      <c r="S31" s="37"/>
      <c r="T31" s="38"/>
      <c r="U31" s="38"/>
      <c r="V31" s="38"/>
      <c r="W31" s="38"/>
      <c r="Y31" s="9" t="s">
        <v>65</v>
      </c>
      <c r="Z31" s="37">
        <v>10</v>
      </c>
      <c r="AA31" s="37" t="s">
        <v>68</v>
      </c>
    </row>
    <row r="32" spans="1:31" ht="15.6" x14ac:dyDescent="0.3">
      <c r="A32" s="9" t="s">
        <v>66</v>
      </c>
      <c r="B32" s="16"/>
      <c r="P32" s="9" t="s">
        <v>66</v>
      </c>
      <c r="AA32" s="39"/>
    </row>
    <row r="35" spans="1:25" x14ac:dyDescent="0.3">
      <c r="B35" s="42">
        <v>76.8</v>
      </c>
      <c r="C35" s="42">
        <v>8.7200000000000006</v>
      </c>
      <c r="S35" s="40"/>
      <c r="T35" s="4"/>
      <c r="U35" s="32"/>
    </row>
    <row r="36" spans="1:25" x14ac:dyDescent="0.3">
      <c r="A36" t="s">
        <v>67</v>
      </c>
      <c r="S36" s="40"/>
      <c r="T36" s="4"/>
      <c r="U36" s="4"/>
    </row>
    <row r="37" spans="1:25" x14ac:dyDescent="0.3">
      <c r="C37" s="43">
        <f>SUM(B35:C35)</f>
        <v>85.52</v>
      </c>
      <c r="T37" s="41"/>
      <c r="U37" s="32"/>
    </row>
    <row r="38" spans="1:25" x14ac:dyDescent="0.3">
      <c r="K38" s="42"/>
      <c r="Y38" s="42"/>
    </row>
    <row r="39" spans="1:25" x14ac:dyDescent="0.3">
      <c r="F39" s="42"/>
      <c r="G39" s="42"/>
    </row>
    <row r="40" spans="1:25" x14ac:dyDescent="0.3">
      <c r="F40" s="42"/>
    </row>
  </sheetData>
  <mergeCells count="10">
    <mergeCell ref="C5:O5"/>
    <mergeCell ref="Q5:W5"/>
    <mergeCell ref="Z5:AA5"/>
    <mergeCell ref="AC15:AE15"/>
    <mergeCell ref="A1:O1"/>
    <mergeCell ref="P1:AA1"/>
    <mergeCell ref="A2:O2"/>
    <mergeCell ref="P2:AA2"/>
    <mergeCell ref="C3:O3"/>
    <mergeCell ref="P3:W3"/>
  </mergeCells>
  <pageMargins left="0.7" right="0.7" top="0.75" bottom="0.75" header="0.3" footer="0.3"/>
  <pageSetup paperSize="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Preliminary</vt:lpstr>
      <vt:lpstr>2026 Final</vt:lpstr>
      <vt:lpstr>Preliminary Budget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Gentzkow</dc:creator>
  <cp:lastModifiedBy>Gentzkow, Nicole</cp:lastModifiedBy>
  <cp:lastPrinted>2025-10-06T22:20:05Z</cp:lastPrinted>
  <dcterms:created xsi:type="dcterms:W3CDTF">2021-08-05T13:23:11Z</dcterms:created>
  <dcterms:modified xsi:type="dcterms:W3CDTF">2025-10-07T14:54:26Z</dcterms:modified>
</cp:coreProperties>
</file>